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D001CD5-2FB5-4A7D-A80D-D782162960AB}" xr6:coauthVersionLast="47" xr6:coauthVersionMax="47" xr10:uidLastSave="{00000000-0000-0000-0000-000000000000}"/>
  <bookViews>
    <workbookView xWindow="13485" yWindow="1560" windowWidth="28050" windowHeight="17865" xr2:uid="{00000000-000D-0000-FFFF-FFFF00000000}"/>
  </bookViews>
  <sheets>
    <sheet name="원가계산서" sheetId="10" r:id="rId1"/>
    <sheet name="공종별집계표" sheetId="9" r:id="rId2"/>
    <sheet name="공종별내역서" sheetId="8" r:id="rId3"/>
    <sheet name="일위대가목록" sheetId="7" r:id="rId4"/>
    <sheet name="일위대가" sheetId="6" r:id="rId5"/>
    <sheet name="단가대비표" sheetId="5" r:id="rId6"/>
    <sheet name="공량산출근거서_일위대가" sheetId="4" r:id="rId7"/>
    <sheet name="공량설정_일위대가" sheetId="3" r:id="rId8"/>
    <sheet name=" 공사설정 " sheetId="2" r:id="rId9"/>
    <sheet name="Sheet1" sheetId="1" r:id="rId10"/>
  </sheets>
  <definedNames>
    <definedName name="_xlnm.Print_Area" localSheetId="6">공량산출근거서_일위대가!$A$1:$P$188</definedName>
    <definedName name="_xlnm.Print_Area" localSheetId="2">공종별내역서!$A$1:$M$211</definedName>
    <definedName name="_xlnm.Print_Area" localSheetId="1">공종별집계표!$A$1:$M$27</definedName>
    <definedName name="_xlnm.Print_Area" localSheetId="5">단가대비표!$A$1:$X$76</definedName>
    <definedName name="_xlnm.Print_Area" localSheetId="0">원가계산서!$C$3:$M$38</definedName>
    <definedName name="_xlnm.Print_Area" localSheetId="4">일위대가!$A$1:$M$410</definedName>
    <definedName name="_xlnm.Print_Area" localSheetId="3">일위대가목록!$A$1:$M$58</definedName>
    <definedName name="_xlnm.Print_Titles" localSheetId="6">공량산출근거서_일위대가!$1:$3</definedName>
    <definedName name="_xlnm.Print_Titles" localSheetId="2">공종별내역서!$1:$4</definedName>
    <definedName name="_xlnm.Print_Titles" localSheetId="1">공종별집계표!$1:$4</definedName>
    <definedName name="_xlnm.Print_Titles" localSheetId="5">단가대비표!$1:$4</definedName>
    <definedName name="_xlnm.Print_Titles" localSheetId="0">원가계산서!$3:$5</definedName>
    <definedName name="_xlnm.Print_Titles" localSheetId="4">일위대가!$1:$4</definedName>
    <definedName name="_xlnm.Print_Titles" localSheetId="3">일위대가목록!$1:$3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10" l="1"/>
  <c r="F35" i="10"/>
  <c r="F34" i="10"/>
  <c r="AE31" i="10"/>
  <c r="AD31" i="10"/>
  <c r="AC31" i="10"/>
  <c r="AB31" i="10"/>
  <c r="AA31" i="10"/>
  <c r="AE29" i="10"/>
  <c r="AD29" i="10"/>
  <c r="AC29" i="10"/>
  <c r="AB29" i="10"/>
  <c r="AA29" i="10"/>
  <c r="L21" i="10"/>
  <c r="L10" i="10"/>
  <c r="P9" i="10"/>
  <c r="P8" i="10"/>
  <c r="O8" i="10"/>
  <c r="P7" i="10"/>
  <c r="O7" i="10"/>
  <c r="D136" i="6"/>
  <c r="D212" i="6"/>
  <c r="M187" i="4"/>
  <c r="N187" i="4" s="1"/>
  <c r="V187" i="4" s="1"/>
  <c r="F188" i="4" s="1"/>
  <c r="K188" i="4" s="1"/>
  <c r="D408" i="6" s="1"/>
  <c r="M184" i="4"/>
  <c r="N184" i="4" s="1"/>
  <c r="V184" i="4" s="1"/>
  <c r="F185" i="4" s="1"/>
  <c r="K185" i="4" s="1"/>
  <c r="D402" i="6" s="1"/>
  <c r="M181" i="4"/>
  <c r="N181" i="4" s="1"/>
  <c r="V181" i="4" s="1"/>
  <c r="F182" i="4" s="1"/>
  <c r="K182" i="4" s="1"/>
  <c r="D396" i="6" s="1"/>
  <c r="M178" i="4"/>
  <c r="N178" i="4" s="1"/>
  <c r="V178" i="4" s="1"/>
  <c r="F179" i="4" s="1"/>
  <c r="K179" i="4" s="1"/>
  <c r="D390" i="6" s="1"/>
  <c r="M175" i="4"/>
  <c r="N175" i="4" s="1"/>
  <c r="V175" i="4" s="1"/>
  <c r="F176" i="4" s="1"/>
  <c r="K176" i="4" s="1"/>
  <c r="D384" i="6" s="1"/>
  <c r="M172" i="4"/>
  <c r="N172" i="4" s="1"/>
  <c r="V172" i="4" s="1"/>
  <c r="F173" i="4" s="1"/>
  <c r="K173" i="4" s="1"/>
  <c r="D378" i="6" s="1"/>
  <c r="M169" i="4"/>
  <c r="N169" i="4" s="1"/>
  <c r="V169" i="4" s="1"/>
  <c r="F170" i="4" s="1"/>
  <c r="K170" i="4" s="1"/>
  <c r="D130" i="6" s="1"/>
  <c r="F167" i="4"/>
  <c r="K167" i="4" s="1"/>
  <c r="D124" i="6" s="1"/>
  <c r="M166" i="4"/>
  <c r="N166" i="4" s="1"/>
  <c r="V166" i="4" s="1"/>
  <c r="M163" i="4"/>
  <c r="N163" i="4" s="1"/>
  <c r="V163" i="4" s="1"/>
  <c r="F164" i="4" s="1"/>
  <c r="K164" i="4" s="1"/>
  <c r="D118" i="6" s="1"/>
  <c r="M160" i="4"/>
  <c r="N160" i="4" s="1"/>
  <c r="V160" i="4" s="1"/>
  <c r="F161" i="4" s="1"/>
  <c r="K161" i="4" s="1"/>
  <c r="D348" i="6" s="1"/>
  <c r="M157" i="4"/>
  <c r="N157" i="4" s="1"/>
  <c r="V157" i="4" s="1"/>
  <c r="F158" i="4" s="1"/>
  <c r="K158" i="4" s="1"/>
  <c r="D342" i="6" s="1"/>
  <c r="M154" i="4"/>
  <c r="N154" i="4" s="1"/>
  <c r="V154" i="4" s="1"/>
  <c r="F155" i="4" s="1"/>
  <c r="K155" i="4" s="1"/>
  <c r="D336" i="6" s="1"/>
  <c r="M151" i="4"/>
  <c r="N151" i="4" s="1"/>
  <c r="V151" i="4" s="1"/>
  <c r="F152" i="4" s="1"/>
  <c r="K152" i="4" s="1"/>
  <c r="D330" i="6" s="1"/>
  <c r="M148" i="4"/>
  <c r="N148" i="4" s="1"/>
  <c r="V148" i="4" s="1"/>
  <c r="F149" i="4" s="1"/>
  <c r="K149" i="4" s="1"/>
  <c r="D324" i="6" s="1"/>
  <c r="M145" i="4"/>
  <c r="N145" i="4" s="1"/>
  <c r="V145" i="4" s="1"/>
  <c r="F146" i="4" s="1"/>
  <c r="K146" i="4" s="1"/>
  <c r="D318" i="6" s="1"/>
  <c r="F143" i="4"/>
  <c r="K143" i="4" s="1"/>
  <c r="D312" i="6" s="1"/>
  <c r="M142" i="4"/>
  <c r="N142" i="4" s="1"/>
  <c r="V142" i="4" s="1"/>
  <c r="F140" i="4"/>
  <c r="K140" i="4" s="1"/>
  <c r="D7" i="6" s="1"/>
  <c r="M139" i="4"/>
  <c r="N139" i="4" s="1"/>
  <c r="V139" i="4" s="1"/>
  <c r="F137" i="4"/>
  <c r="K137" i="4" s="1"/>
  <c r="D306" i="6" s="1"/>
  <c r="M136" i="4"/>
  <c r="N136" i="4" s="1"/>
  <c r="X136" i="4" s="1"/>
  <c r="M133" i="4"/>
  <c r="N133" i="4" s="1"/>
  <c r="X133" i="4" s="1"/>
  <c r="F134" i="4" s="1"/>
  <c r="K134" i="4" s="1"/>
  <c r="D300" i="6" s="1"/>
  <c r="M130" i="4"/>
  <c r="N130" i="4" s="1"/>
  <c r="X130" i="4" s="1"/>
  <c r="F131" i="4" s="1"/>
  <c r="K131" i="4" s="1"/>
  <c r="D294" i="6" s="1"/>
  <c r="M127" i="4"/>
  <c r="N127" i="4" s="1"/>
  <c r="X127" i="4" s="1"/>
  <c r="F128" i="4" s="1"/>
  <c r="K128" i="4" s="1"/>
  <c r="D288" i="6" s="1"/>
  <c r="F125" i="4"/>
  <c r="K125" i="4" s="1"/>
  <c r="D372" i="6" s="1"/>
  <c r="M124" i="4"/>
  <c r="N124" i="4" s="1"/>
  <c r="V124" i="4" s="1"/>
  <c r="M123" i="4"/>
  <c r="N123" i="4" s="1"/>
  <c r="V123" i="4" s="1"/>
  <c r="M120" i="4"/>
  <c r="N120" i="4" s="1"/>
  <c r="V120" i="4" s="1"/>
  <c r="M119" i="4"/>
  <c r="N119" i="4" s="1"/>
  <c r="V119" i="4" s="1"/>
  <c r="F121" i="4" s="1"/>
  <c r="K121" i="4" s="1"/>
  <c r="D364" i="6" s="1"/>
  <c r="M116" i="4"/>
  <c r="N116" i="4" s="1"/>
  <c r="V116" i="4" s="1"/>
  <c r="M115" i="4"/>
  <c r="N115" i="4" s="1"/>
  <c r="V115" i="4" s="1"/>
  <c r="F117" i="4" s="1"/>
  <c r="K117" i="4" s="1"/>
  <c r="D356" i="6" s="1"/>
  <c r="M112" i="4"/>
  <c r="N112" i="4" s="1"/>
  <c r="V112" i="4" s="1"/>
  <c r="M111" i="4"/>
  <c r="N111" i="4" s="1"/>
  <c r="V111" i="4" s="1"/>
  <c r="F113" i="4" s="1"/>
  <c r="K113" i="4" s="1"/>
  <c r="D282" i="6" s="1"/>
  <c r="M108" i="4"/>
  <c r="N108" i="4" s="1"/>
  <c r="V108" i="4" s="1"/>
  <c r="M107" i="4"/>
  <c r="N107" i="4" s="1"/>
  <c r="V107" i="4" s="1"/>
  <c r="F109" i="4" s="1"/>
  <c r="K109" i="4" s="1"/>
  <c r="D274" i="6" s="1"/>
  <c r="M104" i="4"/>
  <c r="N104" i="4" s="1"/>
  <c r="X104" i="4" s="1"/>
  <c r="M103" i="4"/>
  <c r="N103" i="4" s="1"/>
  <c r="X103" i="4" s="1"/>
  <c r="F105" i="4" s="1"/>
  <c r="K105" i="4" s="1"/>
  <c r="D266" i="6" s="1"/>
  <c r="M100" i="4"/>
  <c r="N100" i="4" s="1"/>
  <c r="X100" i="4" s="1"/>
  <c r="M99" i="4"/>
  <c r="N99" i="4" s="1"/>
  <c r="X99" i="4" s="1"/>
  <c r="F101" i="4" s="1"/>
  <c r="K101" i="4" s="1"/>
  <c r="D258" i="6" s="1"/>
  <c r="M96" i="4"/>
  <c r="N96" i="4" s="1"/>
  <c r="X96" i="4" s="1"/>
  <c r="M95" i="4"/>
  <c r="N95" i="4" s="1"/>
  <c r="X95" i="4" s="1"/>
  <c r="F97" i="4" s="1"/>
  <c r="K97" i="4" s="1"/>
  <c r="D250" i="6" s="1"/>
  <c r="F93" i="4"/>
  <c r="K93" i="4"/>
  <c r="M92" i="4"/>
  <c r="N92" i="4" s="1"/>
  <c r="V92" i="4" s="1"/>
  <c r="F90" i="4"/>
  <c r="K90" i="4" s="1"/>
  <c r="D242" i="6" s="1"/>
  <c r="M89" i="4"/>
  <c r="N89" i="4" s="1"/>
  <c r="V89" i="4" s="1"/>
  <c r="F87" i="4"/>
  <c r="K87" i="4"/>
  <c r="D232" i="6" s="1"/>
  <c r="M86" i="4"/>
  <c r="N86" i="4" s="1"/>
  <c r="V86" i="4" s="1"/>
  <c r="M83" i="4"/>
  <c r="N83" i="4" s="1"/>
  <c r="V83" i="4" s="1"/>
  <c r="F84" i="4" s="1"/>
  <c r="K84" i="4" s="1"/>
  <c r="D222" i="6" s="1"/>
  <c r="F81" i="4"/>
  <c r="K81" i="4" s="1"/>
  <c r="M80" i="4"/>
  <c r="N80" i="4" s="1"/>
  <c r="V80" i="4" s="1"/>
  <c r="M77" i="4"/>
  <c r="N77" i="4" s="1"/>
  <c r="V77" i="4" s="1"/>
  <c r="F78" i="4" s="1"/>
  <c r="K78" i="4" s="1"/>
  <c r="D202" i="6" s="1"/>
  <c r="F75" i="4"/>
  <c r="K75" i="4" s="1"/>
  <c r="D192" i="6" s="1"/>
  <c r="M74" i="4"/>
  <c r="N74" i="4" s="1"/>
  <c r="V74" i="4" s="1"/>
  <c r="F72" i="4"/>
  <c r="K72" i="4"/>
  <c r="D182" i="6" s="1"/>
  <c r="M71" i="4"/>
  <c r="N71" i="4" s="1"/>
  <c r="V71" i="4" s="1"/>
  <c r="F69" i="4"/>
  <c r="K69" i="4" s="1"/>
  <c r="D172" i="6" s="1"/>
  <c r="M68" i="4"/>
  <c r="N68" i="4" s="1"/>
  <c r="V68" i="4" s="1"/>
  <c r="F66" i="4"/>
  <c r="K66" i="4" s="1"/>
  <c r="D166" i="6" s="1"/>
  <c r="M65" i="4"/>
  <c r="N65" i="4" s="1"/>
  <c r="V65" i="4" s="1"/>
  <c r="F63" i="4"/>
  <c r="K63" i="4" s="1"/>
  <c r="D160" i="6" s="1"/>
  <c r="M62" i="4"/>
  <c r="N62" i="4" s="1"/>
  <c r="V62" i="4" s="1"/>
  <c r="M59" i="4"/>
  <c r="N59" i="4" s="1"/>
  <c r="V59" i="4" s="1"/>
  <c r="F60" i="4" s="1"/>
  <c r="K60" i="4" s="1"/>
  <c r="D154" i="6" s="1"/>
  <c r="M56" i="4"/>
  <c r="N56" i="4" s="1"/>
  <c r="V56" i="4" s="1"/>
  <c r="F57" i="4" s="1"/>
  <c r="K57" i="4" s="1"/>
  <c r="D148" i="6" s="1"/>
  <c r="M53" i="4"/>
  <c r="N53" i="4" s="1"/>
  <c r="V53" i="4" s="1"/>
  <c r="F54" i="4" s="1"/>
  <c r="K54" i="4" s="1"/>
  <c r="D142" i="6" s="1"/>
  <c r="M50" i="4"/>
  <c r="N50" i="4"/>
  <c r="V50" i="4"/>
  <c r="F51" i="4" s="1"/>
  <c r="K51" i="4" s="1"/>
  <c r="D112" i="6" s="1"/>
  <c r="M49" i="4"/>
  <c r="N49" i="4" s="1"/>
  <c r="V49" i="4" s="1"/>
  <c r="M46" i="4"/>
  <c r="N46" i="4" s="1"/>
  <c r="V46" i="4" s="1"/>
  <c r="F47" i="4" s="1"/>
  <c r="K47" i="4" s="1"/>
  <c r="D104" i="6" s="1"/>
  <c r="M45" i="4"/>
  <c r="N45" i="4" s="1"/>
  <c r="V45" i="4" s="1"/>
  <c r="M42" i="4"/>
  <c r="N42" i="4" s="1"/>
  <c r="V42" i="4" s="1"/>
  <c r="F43" i="4" s="1"/>
  <c r="K43" i="4" s="1"/>
  <c r="D96" i="6" s="1"/>
  <c r="M41" i="4"/>
  <c r="N41" i="4" s="1"/>
  <c r="V41" i="4" s="1"/>
  <c r="M38" i="4"/>
  <c r="N38" i="4" s="1"/>
  <c r="V38" i="4" s="1"/>
  <c r="F39" i="4" s="1"/>
  <c r="K39" i="4" s="1"/>
  <c r="D88" i="6" s="1"/>
  <c r="M37" i="4"/>
  <c r="N37" i="4" s="1"/>
  <c r="V37" i="4" s="1"/>
  <c r="M34" i="4"/>
  <c r="N34" i="4" s="1"/>
  <c r="V34" i="4" s="1"/>
  <c r="M33" i="4"/>
  <c r="N33" i="4" s="1"/>
  <c r="V33" i="4" s="1"/>
  <c r="F35" i="4" s="1"/>
  <c r="K35" i="4" s="1"/>
  <c r="D79" i="6" s="1"/>
  <c r="M30" i="4"/>
  <c r="N30" i="4" s="1"/>
  <c r="V30" i="4" s="1"/>
  <c r="M29" i="4"/>
  <c r="N29" i="4" s="1"/>
  <c r="V29" i="4" s="1"/>
  <c r="F31" i="4" s="1"/>
  <c r="K31" i="4" s="1"/>
  <c r="D70" i="6" s="1"/>
  <c r="M26" i="4"/>
  <c r="N26" i="4" s="1"/>
  <c r="V26" i="4" s="1"/>
  <c r="F27" i="4" s="1"/>
  <c r="K27" i="4" s="1"/>
  <c r="D61" i="6" s="1"/>
  <c r="M25" i="4"/>
  <c r="N25" i="4" s="1"/>
  <c r="V25" i="4" s="1"/>
  <c r="F23" i="4"/>
  <c r="K23" i="4" s="1"/>
  <c r="D52" i="6" s="1"/>
  <c r="M22" i="4"/>
  <c r="N22" i="4"/>
  <c r="V22" i="4" s="1"/>
  <c r="M21" i="4"/>
  <c r="N21" i="4" s="1"/>
  <c r="V21" i="4" s="1"/>
  <c r="M18" i="4"/>
  <c r="N18" i="4" s="1"/>
  <c r="V18" i="4" s="1"/>
  <c r="F19" i="4" s="1"/>
  <c r="K19" i="4" s="1"/>
  <c r="D43" i="6" s="1"/>
  <c r="M17" i="4"/>
  <c r="N17" i="4" s="1"/>
  <c r="V17" i="4" s="1"/>
  <c r="M14" i="4"/>
  <c r="N14" i="4" s="1"/>
  <c r="V14" i="4" s="1"/>
  <c r="M13" i="4"/>
  <c r="N13" i="4" s="1"/>
  <c r="V13" i="4" s="1"/>
  <c r="F15" i="4" s="1"/>
  <c r="K15" i="4" s="1"/>
  <c r="D34" i="6" s="1"/>
  <c r="M10" i="4"/>
  <c r="N10" i="4" s="1"/>
  <c r="V10" i="4" s="1"/>
  <c r="M9" i="4"/>
  <c r="N9" i="4" s="1"/>
  <c r="V9" i="4" s="1"/>
  <c r="F11" i="4" s="1"/>
  <c r="K11" i="4" s="1"/>
  <c r="D25" i="6" s="1"/>
  <c r="M6" i="4"/>
  <c r="N6" i="4" s="1"/>
  <c r="V6" i="4" s="1"/>
  <c r="M5" i="4"/>
  <c r="N5" i="4" s="1"/>
  <c r="V5" i="4" s="1"/>
  <c r="F7" i="4" s="1"/>
  <c r="K7" i="4" s="1"/>
  <c r="D16" i="6" s="1"/>
  <c r="G15" i="9"/>
  <c r="H15" i="9" s="1"/>
  <c r="I14" i="9"/>
  <c r="J14" i="9" s="1"/>
  <c r="E4" i="10"/>
  <c r="G14" i="9" l="1"/>
  <c r="H14" i="9" s="1"/>
  <c r="I15" i="9"/>
  <c r="J15" i="9" s="1"/>
  <c r="I13" i="9" s="1"/>
  <c r="J13" i="9" s="1"/>
  <c r="I12" i="9" s="1"/>
  <c r="J12" i="9" s="1"/>
  <c r="G13" i="9"/>
  <c r="H13" i="9" s="1"/>
  <c r="G12" i="9" s="1"/>
  <c r="H12" i="9" s="1"/>
  <c r="I11" i="9"/>
  <c r="J11" i="9" s="1"/>
  <c r="G11" i="9"/>
  <c r="H11" i="9" s="1"/>
  <c r="E14" i="9" l="1"/>
  <c r="F14" i="9" s="1"/>
  <c r="I7" i="9"/>
  <c r="J7" i="9" s="1"/>
  <c r="K14" i="9" l="1"/>
  <c r="I9" i="9"/>
  <c r="J9" i="9" s="1"/>
  <c r="I8" i="9"/>
  <c r="J8" i="9" s="1"/>
  <c r="G8" i="9"/>
  <c r="H8" i="9" s="1"/>
  <c r="I10" i="9"/>
  <c r="J10" i="9" s="1"/>
  <c r="G10" i="9"/>
  <c r="H10" i="9" s="1"/>
  <c r="G9" i="9"/>
  <c r="H9" i="9" s="1"/>
  <c r="L14" i="9"/>
  <c r="E15" i="9" l="1"/>
  <c r="G7" i="9"/>
  <c r="H7" i="9" s="1"/>
  <c r="G6" i="9" s="1"/>
  <c r="H6" i="9" s="1"/>
  <c r="I6" i="9"/>
  <c r="J6" i="9" s="1"/>
  <c r="F9" i="10"/>
  <c r="F12" i="10"/>
  <c r="F17" i="10" l="1"/>
  <c r="F16" i="10"/>
  <c r="F18" i="10" s="1"/>
  <c r="F19" i="10"/>
  <c r="G5" i="9"/>
  <c r="H5" i="9" s="1"/>
  <c r="H27" i="9" s="1"/>
  <c r="F15" i="9"/>
  <c r="K15" i="9"/>
  <c r="E11" i="9"/>
  <c r="I5" i="9"/>
  <c r="J5" i="9" s="1"/>
  <c r="J27" i="9" s="1"/>
  <c r="L15" i="9" l="1"/>
  <c r="E13" i="9"/>
  <c r="F11" i="9"/>
  <c r="L11" i="9" s="1"/>
  <c r="K11" i="9"/>
  <c r="F13" i="9" l="1"/>
  <c r="K13" i="9"/>
  <c r="O37" i="10" s="1"/>
  <c r="F37" i="10" l="1"/>
  <c r="P10" i="10"/>
  <c r="E12" i="9"/>
  <c r="L13" i="9"/>
  <c r="E7" i="9" l="1"/>
  <c r="E10" i="9"/>
  <c r="E9" i="9"/>
  <c r="E8" i="9"/>
  <c r="K12" i="9"/>
  <c r="F12" i="9"/>
  <c r="L12" i="9" s="1"/>
  <c r="T12" i="9" s="1"/>
  <c r="F8" i="9" l="1"/>
  <c r="L8" i="9" s="1"/>
  <c r="K8" i="9"/>
  <c r="F9" i="9"/>
  <c r="L9" i="9" s="1"/>
  <c r="K9" i="9"/>
  <c r="F10" i="9"/>
  <c r="L10" i="9" s="1"/>
  <c r="K10" i="9"/>
  <c r="F7" i="9"/>
  <c r="K7" i="9"/>
  <c r="L7" i="9" l="1"/>
  <c r="E6" i="9"/>
  <c r="F6" i="9" l="1"/>
  <c r="K6" i="9"/>
  <c r="F6" i="10"/>
  <c r="P21" i="10" l="1"/>
  <c r="P18" i="10"/>
  <c r="P6" i="10"/>
  <c r="P20" i="10"/>
  <c r="P17" i="10"/>
  <c r="F8" i="10"/>
  <c r="R14" i="10"/>
  <c r="L6" i="9"/>
  <c r="E5" i="9"/>
  <c r="F20" i="10" l="1"/>
  <c r="K5" i="9"/>
  <c r="F5" i="9"/>
  <c r="T18" i="10"/>
  <c r="T17" i="10"/>
  <c r="Z29" i="10"/>
  <c r="K10" i="10" s="1"/>
  <c r="F10" i="10" s="1"/>
  <c r="F11" i="10" s="1"/>
  <c r="Z31" i="10"/>
  <c r="K21" i="10" s="1"/>
  <c r="F15" i="10" l="1"/>
  <c r="F14" i="10"/>
  <c r="F21" i="10"/>
  <c r="L5" i="9"/>
  <c r="L27" i="9" s="1"/>
  <c r="F27" i="9"/>
  <c r="F25" i="10" l="1"/>
  <c r="F26" i="10" l="1"/>
  <c r="F27" i="10" l="1"/>
  <c r="F28" i="10" s="1"/>
  <c r="P24" i="10" s="1"/>
  <c r="F31" i="10" l="1"/>
  <c r="Z36" i="10" s="1"/>
  <c r="S29" i="10"/>
  <c r="S26" i="10"/>
  <c r="S28" i="10"/>
  <c r="S30" i="10"/>
  <c r="S27" i="10"/>
  <c r="S31" i="10"/>
  <c r="N27" i="10" l="1"/>
  <c r="F32" i="10"/>
  <c r="F33" i="10" s="1"/>
  <c r="N19" i="10" s="1"/>
  <c r="N28" i="10"/>
  <c r="Z34" i="10"/>
  <c r="N20" i="10" l="1"/>
  <c r="K19" i="10"/>
  <c r="G19" i="10"/>
  <c r="G20" i="10"/>
  <c r="F38" i="10"/>
  <c r="I4" i="10" s="1"/>
  <c r="L4" i="10" s="1"/>
</calcChain>
</file>

<file path=xl/sharedStrings.xml><?xml version="1.0" encoding="utf-8"?>
<sst xmlns="http://schemas.openxmlformats.org/spreadsheetml/2006/main" count="9261" uniqueCount="1263">
  <si>
    <t>공 종 별 집 계 표</t>
  </si>
  <si>
    <t>[ 구)경기도청 사회혁신공간 문화공간조성 설계용역-전기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</si>
  <si>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</si>
  <si>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</si>
  <si>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</si>
  <si>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</si>
  <si>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</si>
  <si>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</si>
  <si>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</si>
  <si>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</si>
  <si>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</si>
  <si>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</si>
  <si>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</si>
  <si>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</si>
  <si>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</si>
  <si>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</si>
  <si>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</si>
  <si>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</si>
  <si>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</si>
  <si>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</si>
  <si>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공 종 별 내 역 서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</si>
  <si>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</si>
  <si>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</si>
  <si>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</si>
  <si>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</si>
  <si>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</si>
  <si>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</si>
  <si>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</si>
  <si>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</si>
  <si>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</si>
  <si>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</si>
  <si>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</si>
  <si>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</si>
  <si>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</si>
  <si>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</si>
  <si>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</si>
  <si>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</si>
  <si>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</si>
  <si>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</si>
  <si>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</si>
  <si>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</si>
  <si>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</si>
  <si>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</si>
  <si>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</si>
  <si>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</si>
  <si>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</si>
  <si>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</si>
  <si>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</si>
  <si>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</si>
  <si>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</si>
  <si>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</si>
  <si>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</si>
  <si>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구)경기도청 사회혁신공간 문화공간조성 설계용역-전기</t>
  </si>
  <si>
    <t/>
  </si>
  <si>
    <t>01</t>
  </si>
  <si>
    <t>0101  전기공사</t>
  </si>
  <si>
    <t>0101</t>
  </si>
  <si>
    <t>010101  전력간선 설비공사</t>
  </si>
  <si>
    <t>010101</t>
  </si>
  <si>
    <t>전기공사</t>
    <phoneticPr fontId="1" type="noConversion"/>
  </si>
  <si>
    <t>강제전선관</t>
  </si>
  <si>
    <t>ST, 70㎜</t>
  </si>
  <si>
    <t>M</t>
  </si>
  <si>
    <t>호표 6</t>
  </si>
  <si>
    <t>57AFB16E7D0E14BC55F6A291C5CA4A</t>
  </si>
  <si>
    <t>T</t>
  </si>
  <si>
    <t>F</t>
  </si>
  <si>
    <t>01010157AFB16E7D0E14BC55F6A291C5CA4A</t>
  </si>
  <si>
    <t>저압가교폴리에틸렌케이블</t>
  </si>
  <si>
    <t>F-CV, 0.6/1kV, 1C 50㎟, 4열</t>
  </si>
  <si>
    <t>호표 31</t>
  </si>
  <si>
    <t>57AFC16C8858147265722A3AA35FF8</t>
  </si>
  <si>
    <t>01010157AFC16C8858147265722A3AA35FF8</t>
  </si>
  <si>
    <t>난연PVC절연접지용전선</t>
  </si>
  <si>
    <t>F-GV, 0.6/1kV, 25㎟</t>
  </si>
  <si>
    <t>호표 49</t>
  </si>
  <si>
    <t>57AFF1602B02144B8591D91BAEA1B9</t>
  </si>
  <si>
    <t>01010157AFF1602B02144B8591D91BAEA1B9</t>
  </si>
  <si>
    <t>파이프행거</t>
  </si>
  <si>
    <t>천정, 70C</t>
  </si>
  <si>
    <t>개소</t>
  </si>
  <si>
    <t>호표 28</t>
  </si>
  <si>
    <t>57AFB16E99D5144125554702E9E007</t>
  </si>
  <si>
    <t>01010157AFB16E99D5144125554702E9E007</t>
  </si>
  <si>
    <t>압착단자</t>
  </si>
  <si>
    <t>터미널, 25㎟</t>
  </si>
  <si>
    <t>개</t>
  </si>
  <si>
    <t>호표 37</t>
  </si>
  <si>
    <t>57AFC16DEB6A1458B5E52BDD85D39F</t>
  </si>
  <si>
    <t>01010157AFC16DEB6A1458B5E52BDD85D39F</t>
  </si>
  <si>
    <t>러그단자</t>
  </si>
  <si>
    <t>동관단자, 1홀, 50㎟</t>
  </si>
  <si>
    <t>호표 39</t>
  </si>
  <si>
    <t>57AFC16DEB58143635DE22F902F3F0</t>
  </si>
  <si>
    <t>01010157AFC16DEB58143635DE22F902F3F0</t>
  </si>
  <si>
    <t>분전반 설치비</t>
  </si>
  <si>
    <t>면</t>
  </si>
  <si>
    <t>호표 1</t>
  </si>
  <si>
    <t>57AF5167FA42143DA582D99885E0E8</t>
  </si>
  <si>
    <t>01010157AF5167FA42143DA582D99885E0E8</t>
  </si>
  <si>
    <t>분전반</t>
  </si>
  <si>
    <t>J2-B1-RL-1</t>
  </si>
  <si>
    <t>관급자재</t>
  </si>
  <si>
    <t>56DB91607D0C14A0C5CDA60E96C483EF311EE2</t>
  </si>
  <si>
    <t>01010156DB91607D0C14A0C5CDA60E96C483EF311EE2</t>
  </si>
  <si>
    <t>[ 합           계 ]</t>
  </si>
  <si>
    <t>TOTAL</t>
  </si>
  <si>
    <t>010102  전열 설비공사</t>
  </si>
  <si>
    <t>010102</t>
  </si>
  <si>
    <t>ST, 16㎜</t>
  </si>
  <si>
    <t>호표 2</t>
  </si>
  <si>
    <t>57AFB16E7D0E14BC55F6A291C5CC78</t>
  </si>
  <si>
    <t>01010257AFB16E7D0E14BC55F6A291C5CC78</t>
  </si>
  <si>
    <t>ST, 16㎜, 노출</t>
  </si>
  <si>
    <t>호표 7</t>
  </si>
  <si>
    <t>57AFB16E7D0E14BC55F2C7C06EE0DE</t>
  </si>
  <si>
    <t>01010257AFB16E7D0E14BC55F2C7C06EE0DE</t>
  </si>
  <si>
    <t>저독성난연가교폴리올레핀절연전선</t>
  </si>
  <si>
    <t>HFIX, 450/75OV, 4㎟(2.25㎜)</t>
  </si>
  <si>
    <t>호표 35</t>
  </si>
  <si>
    <t>57AFC16CB558148A257C3F17B8D83B</t>
  </si>
  <si>
    <t>01010257AFC16CB558148A257C3F17B8D83B</t>
  </si>
  <si>
    <t>천정, 16C</t>
  </si>
  <si>
    <t>호표 24</t>
  </si>
  <si>
    <t>57AFB16E99D5144125554702E9E6AF</t>
  </si>
  <si>
    <t>01010257AFB16E99D5144125554702E9E6AF</t>
  </si>
  <si>
    <t>아웃렛박스</t>
  </si>
  <si>
    <t>ST, 4각 54㎜, 노출</t>
  </si>
  <si>
    <t>호표 19</t>
  </si>
  <si>
    <t>57AFB16ED782147B654E233223D85E</t>
  </si>
  <si>
    <t>01010257AFB16ED782147B654E233223D85E</t>
  </si>
  <si>
    <t>스위치박스</t>
  </si>
  <si>
    <t>ST, 1개용 54㎜, 노출</t>
  </si>
  <si>
    <t>호표 20</t>
  </si>
  <si>
    <t>57AFB16ED79C14EE151328FC694F2C</t>
  </si>
  <si>
    <t>01010257AFB16ED79C14EE151328FC694F2C</t>
  </si>
  <si>
    <t>ST, 2개용 54㎜, 노출</t>
  </si>
  <si>
    <t>호표 21</t>
  </si>
  <si>
    <t>57AFB16ED79C14EE151328FC694E05</t>
  </si>
  <si>
    <t>01010257AFB16ED79C14EE151328FC694E05</t>
  </si>
  <si>
    <t>커버형 콘센트</t>
  </si>
  <si>
    <t>1구, 16A, 250V, 매입형, 접지</t>
  </si>
  <si>
    <t>호표 44</t>
  </si>
  <si>
    <t>57AFD163E23B14A275C93DBF14C773</t>
  </si>
  <si>
    <t>01010257AFD163E23B14A275C93DBF14C773</t>
  </si>
  <si>
    <t>콘센트</t>
  </si>
  <si>
    <t>2구, 16A, 250V, 매입형, 접지</t>
  </si>
  <si>
    <t>호표 45</t>
  </si>
  <si>
    <t>57AFD163E23B14A275C93DBF14C4A1</t>
  </si>
  <si>
    <t>01010257AFD163E23B14A275C93DBF14C4A1</t>
  </si>
  <si>
    <t>방적콘센트</t>
  </si>
  <si>
    <t>호표 46</t>
  </si>
  <si>
    <t>57AFD163E23B14A275C93DBF14C39B</t>
  </si>
  <si>
    <t>01010257AFD163E23B14A275C93DBF14C39B</t>
  </si>
  <si>
    <t>아웃렛박스커버</t>
  </si>
  <si>
    <t>ST, 4각, 평형</t>
  </si>
  <si>
    <t>50CB3161D75B140D35D49CC4E069AB9D1C4515</t>
  </si>
  <si>
    <t>01010250CB3161D75B140D35D49CC4E069AB9D1C4515</t>
  </si>
  <si>
    <t>스위치박스커버</t>
  </si>
  <si>
    <t>ST, 4각, 2개용, 오목형</t>
  </si>
  <si>
    <t>50CB3161D75B140D35D49CC4E069AB9D1C451E</t>
  </si>
  <si>
    <t>01010250CB3161D75B140D35D49CC4E069AB9D1C451E</t>
  </si>
  <si>
    <t>010103  전등 설비공사</t>
  </si>
  <si>
    <t>010103</t>
  </si>
  <si>
    <t>01010357AFB16E7D0E14BC55F6A291C5CC78</t>
  </si>
  <si>
    <t>ST, 22㎜</t>
  </si>
  <si>
    <t>호표 3</t>
  </si>
  <si>
    <t>57AFB16E7D0E14BC55F6A291C5CFCC</t>
  </si>
  <si>
    <t>01010357AFB16E7D0E14BC55F6A291C5CFCC</t>
  </si>
  <si>
    <t>ST, 28㎜</t>
  </si>
  <si>
    <t>호표 4</t>
  </si>
  <si>
    <t>57AFB16E7D0E14BC55F6A291C5CE25</t>
  </si>
  <si>
    <t>01010357AFB16E7D0E14BC55F6A291C5CE25</t>
  </si>
  <si>
    <t>01010357AFB16E7D0E14BC55F2C7C06EE0DE</t>
  </si>
  <si>
    <t>ST, 22㎜, 노출</t>
  </si>
  <si>
    <t>호표 8</t>
  </si>
  <si>
    <t>57AFB16E7D0E14BC55F2C7C06EE393</t>
  </si>
  <si>
    <t>01010357AFB16E7D0E14BC55F2C7C06EE393</t>
  </si>
  <si>
    <t>ST, 28㎜, 노출</t>
  </si>
  <si>
    <t>호표 9</t>
  </si>
  <si>
    <t>57AFB16E7D0E14BC55F2C7C06EE28C</t>
  </si>
  <si>
    <t>01010357AFB16E7D0E14BC55F2C7C06EE28C</t>
  </si>
  <si>
    <t>1종금속제가요전선관</t>
  </si>
  <si>
    <t>FL, 비방수, 16㎜, 노출</t>
  </si>
  <si>
    <t>호표 11</t>
  </si>
  <si>
    <t>57AFB16E7D3B14FA25E9E71697BC09</t>
  </si>
  <si>
    <t>01010357AFB16E7D3B14FA25E9E71697BC09</t>
  </si>
  <si>
    <t>FL, 비방수, 28㎜, 노출</t>
  </si>
  <si>
    <t>호표 12</t>
  </si>
  <si>
    <t>57AFB16E7D3B14FA25E9E71697BE37</t>
  </si>
  <si>
    <t>01010357AFB16E7D3B14FA25E9E71697BE37</t>
  </si>
  <si>
    <t>F-CV, 0.6/1kV, 2C 2.5㎟</t>
  </si>
  <si>
    <t>호표 32</t>
  </si>
  <si>
    <t>57AFC16C8858147265722A3AA73319</t>
  </si>
  <si>
    <t>01010357AFC16C8858147265722A3AA73319</t>
  </si>
  <si>
    <t>HFIX, 450/75OV, 2.5㎟(1.78㎜)</t>
  </si>
  <si>
    <t>호표 34</t>
  </si>
  <si>
    <t>57AFC16CB558148A257C3F17B8DB8F</t>
  </si>
  <si>
    <t>01010357AFC16CB558148A257C3F17B8DB8F</t>
  </si>
  <si>
    <t>F-GV, 0.6/1kV, 2.5㎟</t>
  </si>
  <si>
    <t>호표 47</t>
  </si>
  <si>
    <t>57AFF1602B02144B8591D91BAEA63B</t>
  </si>
  <si>
    <t>01010357AFF1602B02144B8591D91BAEA63B</t>
  </si>
  <si>
    <t>01010357AFB16E99D5144125554702E9E6AF</t>
  </si>
  <si>
    <t>천정, 22C</t>
  </si>
  <si>
    <t>호표 25</t>
  </si>
  <si>
    <t>57AFB16E99D5144125554702E9E589</t>
  </si>
  <si>
    <t>01010357AFB16E99D5144125554702E9E589</t>
  </si>
  <si>
    <t>천정, 28C</t>
  </si>
  <si>
    <t>호표 26</t>
  </si>
  <si>
    <t>57AFB16E99D5144125554702E9E4E2</t>
  </si>
  <si>
    <t>01010357AFB16E99D5144125554702E9E4E2</t>
  </si>
  <si>
    <t>레일행거</t>
  </si>
  <si>
    <t>호표 29</t>
  </si>
  <si>
    <t>57AFB16E99D5144125554702E9EEE0</t>
  </si>
  <si>
    <t>01010357AFB16E99D5144125554702E9EEE0</t>
  </si>
  <si>
    <t>레일</t>
  </si>
  <si>
    <t>레일등용</t>
  </si>
  <si>
    <t>호표 17</t>
  </si>
  <si>
    <t>57AFB16E252414D8A5AC3DBA3A0FB4</t>
  </si>
  <si>
    <t>01010357AFB16E252414D8A5AC3DBA3A0FB4</t>
  </si>
  <si>
    <t>ST, 8각 54㎜, 노출</t>
  </si>
  <si>
    <t>호표 18</t>
  </si>
  <si>
    <t>57AFB16ED782147B654E233223DF8D</t>
  </si>
  <si>
    <t>01010357AFB16ED782147B654E233223DF8D</t>
  </si>
  <si>
    <t>01010357AFB16ED782147B654E233223D85E</t>
  </si>
  <si>
    <t>01010357AFB16ED79C14EE151328FC694F2C</t>
  </si>
  <si>
    <t>01010357AFB16ED79C14EE151328FC694E05</t>
  </si>
  <si>
    <t>와이드스위치</t>
  </si>
  <si>
    <t>단로, 1구</t>
  </si>
  <si>
    <t>호표 40</t>
  </si>
  <si>
    <t>57AFD16389B11470D52062780FF6E7</t>
  </si>
  <si>
    <t>01010357AFD16389B11470D52062780FF6E7</t>
  </si>
  <si>
    <t>단로, 2구</t>
  </si>
  <si>
    <t>호표 41</t>
  </si>
  <si>
    <t>57AFD16389B11470D52062780FF5C0</t>
  </si>
  <si>
    <t>01010357AFD16389B11470D52062780FF5C0</t>
  </si>
  <si>
    <t>단로, 3구</t>
  </si>
  <si>
    <t>호표 42</t>
  </si>
  <si>
    <t>57AFD16389B11470D52062780FF439</t>
  </si>
  <si>
    <t>01010357AFD16389B11470D52062780FF439</t>
  </si>
  <si>
    <t>단로, 4구</t>
  </si>
  <si>
    <t>호표 43</t>
  </si>
  <si>
    <t>57AFD16389B11470D52062780FF312</t>
  </si>
  <si>
    <t>01010357AFD16389B11470D52062780FF312</t>
  </si>
  <si>
    <t>직부형 LED등기구 철거</t>
  </si>
  <si>
    <t>LED 15W 이하</t>
  </si>
  <si>
    <t>호표 14</t>
  </si>
  <si>
    <t>57AFB16E524714C0054AD65533F2BF</t>
  </si>
  <si>
    <t>01010357AFB16E524714C0054AD65533F2BF</t>
  </si>
  <si>
    <t>직부형 LED등기구 철거후재사용</t>
  </si>
  <si>
    <t>호표 15</t>
  </si>
  <si>
    <t>57AFB16E524714C0054AD65533F2BA</t>
  </si>
  <si>
    <t>01010357AFB16E524714C0054AD65533F2BA</t>
  </si>
  <si>
    <t>조명기구 TYPE "L1" 라인등매립형</t>
  </si>
  <si>
    <t>LED 40W</t>
  </si>
  <si>
    <t>호표 50</t>
  </si>
  <si>
    <t>56DB91607D0C14A0E5FBA1867F4BDD</t>
  </si>
  <si>
    <t>01010356DB91607D0C14A0E5FBA1867F4BDD</t>
  </si>
  <si>
    <t>조명기구 TYPE "L2" T5 간접등</t>
  </si>
  <si>
    <t>LED 18W</t>
  </si>
  <si>
    <t>호표 51</t>
  </si>
  <si>
    <t>56DB91607D0C14A0E5FBA1867F4809</t>
  </si>
  <si>
    <t>01010356DB91607D0C14A0E5FBA1867F4809</t>
  </si>
  <si>
    <t>조명기구 TYPE "L3" 라인등레일형</t>
  </si>
  <si>
    <t>LED 30W</t>
  </si>
  <si>
    <t>호표 52</t>
  </si>
  <si>
    <t>56DB91607D0C14A0E5FBA1867F4910</t>
  </si>
  <si>
    <t>01010356DB91607D0C14A0E5FBA1867F4910</t>
  </si>
  <si>
    <t>조명기구 TYPE "L6" 스팟등레일형</t>
  </si>
  <si>
    <t>LED 10W</t>
  </si>
  <si>
    <t>호표 53</t>
  </si>
  <si>
    <t>56DB91607D0C14A0E5FBA1867F4CE4</t>
  </si>
  <si>
    <t>01010356DB91607D0C14A0E5FBA1867F4CE4</t>
  </si>
  <si>
    <t>조명기구 TYPE "L7" 원형직부등</t>
  </si>
  <si>
    <t>호표 54</t>
  </si>
  <si>
    <t>56DB91607D0C14A0E5FBA1867F4D8B</t>
  </si>
  <si>
    <t>01010356DB91607D0C14A0E5FBA1867F4D8B</t>
  </si>
  <si>
    <t>조명기구 TYPE "L8" 원형직부등(방습형)</t>
  </si>
  <si>
    <t>호표 55</t>
  </si>
  <si>
    <t>56DB91607D0C14A0E5FBA1867F42E0</t>
  </si>
  <si>
    <t>01010356DB91607D0C14A0E5FBA1867F42E0</t>
  </si>
  <si>
    <t>강제전선관용부품</t>
  </si>
  <si>
    <t>노말밴드, 아연도, 28㎜</t>
  </si>
  <si>
    <t>50CB3161D74A14BAB5352D85E5EF66D0F1D70E</t>
  </si>
  <si>
    <t>01010350CB3161D74A14BAB5352D85E5EF66D0F1D70E</t>
  </si>
  <si>
    <t>1종금속제가요전선관부품</t>
  </si>
  <si>
    <t>박스커넥터, 비방수, 16㎜</t>
  </si>
  <si>
    <t>50CB3161D74A14BAB535238191C21BE5B584C5</t>
  </si>
  <si>
    <t>01010350CB3161D74A14BAB535238191C21BE5B584C5</t>
  </si>
  <si>
    <t>박스커넥터, 비방수, 28㎜</t>
  </si>
  <si>
    <t>50CB3161D74A14BAB535238191C21BE5B584C7</t>
  </si>
  <si>
    <t>01010350CB3161D74A14BAB535238191C21BE5B584C7</t>
  </si>
  <si>
    <t>ST, 8각, 평형</t>
  </si>
  <si>
    <t>50CB3161D75B140D35D49CC4E069AB9D1C4516</t>
  </si>
  <si>
    <t>01010350CB3161D75B140D35D49CC4E069AB9D1C4516</t>
  </si>
  <si>
    <t>01010350CB3161D75B140D35D49CC4E069AB9D1C4515</t>
  </si>
  <si>
    <t>LED조명기구</t>
  </si>
  <si>
    <t>RGBWW 12v/220v</t>
  </si>
  <si>
    <t>56DB91607D0C14A0F5816D1B2A834A623D656D</t>
  </si>
  <si>
    <t>01010356DB91607D0C14A0F5816D1B2A834A623D656D</t>
  </si>
  <si>
    <t>컨트롤러</t>
  </si>
  <si>
    <t>디빙, 색상(백색~전구색)</t>
  </si>
  <si>
    <t>56DB91607D0C14A0F5816D1B2A834A623D6441</t>
  </si>
  <si>
    <t>01010356DB91607D0C14A0F5816D1B2A834A623D6441</t>
  </si>
  <si>
    <t>SMPS</t>
  </si>
  <si>
    <t>민웰 350W</t>
  </si>
  <si>
    <t>56DB91607D0C14A0F5816D1B2A834A623D6444</t>
  </si>
  <si>
    <t>01010356DB91607D0C14A0F5816D1B2A834A623D6444</t>
  </si>
  <si>
    <t>잡자재</t>
  </si>
  <si>
    <t>56DB91607D0C14A0F5816D1B2A834A623D6716</t>
  </si>
  <si>
    <t>01010356DB91607D0C14A0F5816D1B2A834A623D6716</t>
  </si>
  <si>
    <t>설치비</t>
  </si>
  <si>
    <t>56DB91607D0C14A0F5816D1B2A834A623D6713</t>
  </si>
  <si>
    <t>01010356DB91607D0C14A0F5816D1B2A834A623D6713</t>
  </si>
  <si>
    <t>010104  냉난방 설비공사</t>
  </si>
  <si>
    <t>010104</t>
  </si>
  <si>
    <t>01010457AFB16E7D0E14BC55F6A291C5CC78</t>
  </si>
  <si>
    <t>ST, 54㎜</t>
  </si>
  <si>
    <t>호표 5</t>
  </si>
  <si>
    <t>57AFB16E7D0E14BC55F6A291C5CB51</t>
  </si>
  <si>
    <t>01010457AFB16E7D0E14BC55F6A291C5CB51</t>
  </si>
  <si>
    <t>01010457AFB16E7D0E14BC55F2C7C06EE0DE</t>
  </si>
  <si>
    <t>ST, 54㎜, 노출</t>
  </si>
  <si>
    <t>호표 10</t>
  </si>
  <si>
    <t>57AFB16E7D0E14BC55F2C7C06EE70E</t>
  </si>
  <si>
    <t>01010457AFB16E7D0E14BC55F2C7C06EE70E</t>
  </si>
  <si>
    <t>01010457AFB16E7D3B14FA25E9E71697BC09</t>
  </si>
  <si>
    <t>FL, 비닐피폭, 방수, 54㎜, 노출</t>
  </si>
  <si>
    <t>호표 13</t>
  </si>
  <si>
    <t>57AFB16E7D3B14FA053B4C040D772B</t>
  </si>
  <si>
    <t>01010457AFB16E7D3B14FA053B4C040D772B</t>
  </si>
  <si>
    <t>F-CV, 0.6/1kV, 4C 35㎟</t>
  </si>
  <si>
    <t>호표 33</t>
  </si>
  <si>
    <t>57AFC16C8858147265722A3AA8D05F</t>
  </si>
  <si>
    <t>01010457AFC16C8858147265722A3AA8D05F</t>
  </si>
  <si>
    <t>01010457AFC16CB558148A257C3F17B8DB8F</t>
  </si>
  <si>
    <t>F-GV, 0.6/1kV, 16㎟</t>
  </si>
  <si>
    <t>호표 48</t>
  </si>
  <si>
    <t>57AFF1602B02144B8591D91BAEA240</t>
  </si>
  <si>
    <t>01010457AFF1602B02144B8591D91BAEA240</t>
  </si>
  <si>
    <t>01010457AFB16E99D5144125554702E9E6AF</t>
  </si>
  <si>
    <t>천정, 54C</t>
  </si>
  <si>
    <t>호표 27</t>
  </si>
  <si>
    <t>57AFB16E99D5144125554702E9E12E</t>
  </si>
  <si>
    <t>01010457AFB16E99D5144125554702E9E12E</t>
  </si>
  <si>
    <t>파이프지지대</t>
  </si>
  <si>
    <t>바닥.벽체, 54C</t>
  </si>
  <si>
    <t>호표 30</t>
  </si>
  <si>
    <t>57AFB16E99D51441255545540DF95B</t>
  </si>
  <si>
    <t>01010457AFB16E99D51441255545540DF95B</t>
  </si>
  <si>
    <t>터미널, 16㎟</t>
  </si>
  <si>
    <t>호표 36</t>
  </si>
  <si>
    <t>57AFC16DEB6A1458B5E52BDD85D0CB</t>
  </si>
  <si>
    <t>01010457AFC16DEB6A1458B5E52BDD85D0CB</t>
  </si>
  <si>
    <t>동관단자, 1홀, 35㎟</t>
  </si>
  <si>
    <t>호표 38</t>
  </si>
  <si>
    <t>57AFC16DEB58143635DE22F902F2EA</t>
  </si>
  <si>
    <t>01010457AFC16DEB58143635DE22F902F2EA</t>
  </si>
  <si>
    <t>01010457AFB16ED782147B654E233223D85E</t>
  </si>
  <si>
    <t>01010457AFB16ED79C14EE151328FC694E05</t>
  </si>
  <si>
    <t>풀박스</t>
  </si>
  <si>
    <t>ST, 100 * 100 * 100㎜</t>
  </si>
  <si>
    <t>호표 22</t>
  </si>
  <si>
    <t>57AFB16EAA7114D1F5733D87DC4781</t>
  </si>
  <si>
    <t>01010457AFB16EAA7114D1F5733D87DC4781</t>
  </si>
  <si>
    <t>ST, 200 * 200 * 100㎜</t>
  </si>
  <si>
    <t>호표 23</t>
  </si>
  <si>
    <t>57AFB16EAA7114D1F5733D87DC421F</t>
  </si>
  <si>
    <t>01010457AFB16EAA7114D1F5733D87DC421F</t>
  </si>
  <si>
    <t>노말밴드, 아연도, 54㎜</t>
  </si>
  <si>
    <t>50CB3161D74A14BAB5352D85E5EF66D0F1D703</t>
  </si>
  <si>
    <t>01010450CB3161D74A14BAB5352D85E5EF66D0F1D703</t>
  </si>
  <si>
    <t>01010450CB3161D74A14BAB535238191C21BE5B584C5</t>
  </si>
  <si>
    <t>박스커넥터, 비닐, 방수, 54㎜</t>
  </si>
  <si>
    <t>50CB3161D74A14BAB535238191C21BE5B58212</t>
  </si>
  <si>
    <t>01010450CB3161D74A14BAB535238191C21BE5B58212</t>
  </si>
  <si>
    <t>01010450CB3161D75B140D35D49CC4E069AB9D1C4515</t>
  </si>
  <si>
    <t>01010450CB3161D75B140D35D49CC4E069AB9D1C451E</t>
  </si>
  <si>
    <t>010105  철거 공사</t>
  </si>
  <si>
    <t>010105</t>
  </si>
  <si>
    <t>분전반 철거</t>
  </si>
  <si>
    <t>호표 16</t>
  </si>
  <si>
    <t>57AFB16E524714C0054AD1D49FB781</t>
  </si>
  <si>
    <t>01010557AFB16E524714C0054AD1D49FB781</t>
  </si>
  <si>
    <t>0102  관급자재비</t>
  </si>
  <si>
    <t>0102</t>
  </si>
  <si>
    <t>3</t>
  </si>
  <si>
    <t>010201  도급자설치</t>
  </si>
  <si>
    <t>010201</t>
  </si>
  <si>
    <t>01020101  분전반 (부가세포함)</t>
  </si>
  <si>
    <t>01020101</t>
  </si>
  <si>
    <t>3자</t>
  </si>
  <si>
    <t>관급자재비 도급자설치</t>
    <phoneticPr fontId="1" type="noConversion"/>
  </si>
  <si>
    <t>0102010156DB91607D0C14A0C5CDA60E96C483EF311EE2</t>
  </si>
  <si>
    <t>조달수수료</t>
  </si>
  <si>
    <t>0.54%</t>
  </si>
  <si>
    <t>식</t>
  </si>
  <si>
    <t>56F961612C9A140245714B09362F001</t>
  </si>
  <si>
    <t>0102010156F961612C9A140245714B09362F001</t>
  </si>
  <si>
    <t>01020102  조명기구 (부가세포함)</t>
  </si>
  <si>
    <t>01020102</t>
  </si>
  <si>
    <t>56DB91607D0C14A0C5CDA60FBB20329423B934</t>
  </si>
  <si>
    <t>0102010256DB91607D0C14A0C5CDA60FBB20329423B934</t>
  </si>
  <si>
    <t>56DB91607D0C14A0C5CDA60FBB20329423BADA</t>
  </si>
  <si>
    <t>0102010256DB91607D0C14A0C5CDA60FBB20329423BADA</t>
  </si>
  <si>
    <t>56DB91607D0C14A0C5CDA60FBB20329423BBE1</t>
  </si>
  <si>
    <t>0102010256DB91607D0C14A0C5CDA60FBB20329423BBE1</t>
  </si>
  <si>
    <t>56DB91607D0C14A0C5CDA60FBB20329423BEB5</t>
  </si>
  <si>
    <t>0102010256DB91607D0C14A0C5CDA60FBB20329423BEB5</t>
  </si>
  <si>
    <t>56DB91607D0C14A0C5CDA60FBB20329423BF5C</t>
  </si>
  <si>
    <t>0102010256DB91607D0C14A0C5CDA60FBB20329423BF5C</t>
  </si>
  <si>
    <t>56DB91607D0C14A0C5CDA60FBB20329423B0D7</t>
  </si>
  <si>
    <t>0102010256DB91607D0C14A0C5CDA60FBB20329423B0D7</t>
  </si>
  <si>
    <t>소    계</t>
  </si>
  <si>
    <t>56598162194B147B25EB0F03C7B5</t>
  </si>
  <si>
    <t>0102010256598162194B147B25EB0F03C7B5</t>
  </si>
  <si>
    <t>0102010256F961612C9A140245714B09362F001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</si>
  <si>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</si>
  <si>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</si>
  <si>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</si>
  <si>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</si>
  <si>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</si>
  <si>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</si>
  <si>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</si>
  <si>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</si>
  <si>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</si>
  <si>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</si>
  <si>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</si>
  <si>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</si>
  <si>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일 위 대 가</t>
  </si>
  <si>
    <t>일위대가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</si>
  <si>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</si>
  <si>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</si>
  <si>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</si>
  <si>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</si>
  <si>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</si>
  <si>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</si>
  <si>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</si>
  <si>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할증체크</t>
  </si>
  <si>
    <t>분전반 설치비    면  전기 5-4   ( 호표 1 )</t>
  </si>
  <si>
    <t>전기 5-4</t>
  </si>
  <si>
    <t>분전반 (설치비)</t>
  </si>
  <si>
    <t>56DB91607D0C14EE950AFD0F32C631A8D423DE</t>
  </si>
  <si>
    <t>57AF5167FA42143DA582D99885E0E856DB91607D0C14EE950AFD0F32C631A8D423DE</t>
  </si>
  <si>
    <t>내선전공</t>
  </si>
  <si>
    <t>일반공사 직종</t>
  </si>
  <si>
    <t>인</t>
  </si>
  <si>
    <t>5735116296941416350D335E6218864BB4E5DD</t>
  </si>
  <si>
    <t>57AF5167FA42143DA582D99885E0E85735116296941416350D335E6218864BB4E5DD</t>
  </si>
  <si>
    <t>공구손료</t>
  </si>
  <si>
    <t>인력품의 3%</t>
  </si>
  <si>
    <t>57AF5167FA42143DA582D99885E0E856F961612C9A140245714B09362F001</t>
  </si>
  <si>
    <t xml:space="preserve"> [ 합          계 ]</t>
  </si>
  <si>
    <t>강제전선관  ST, 16㎜  M  전기 5-1   ( 호표 2 )</t>
  </si>
  <si>
    <t>전기 5-1</t>
  </si>
  <si>
    <t>50CB3161D74A14BAB5352382B8EC9E0C31F44F</t>
  </si>
  <si>
    <t>57AFB16E7D0E14BC55F6A291C5CC7850CB3161D74A14BAB5352382B8EC9E0C31F44F</t>
  </si>
  <si>
    <t>전선관부속품비</t>
  </si>
  <si>
    <t>전선관의 15%</t>
  </si>
  <si>
    <t>57AFB16E7D0E14BC55F6A291C5CC7856F961612C9A140245714B09362D003</t>
  </si>
  <si>
    <t>잡재료비</t>
  </si>
  <si>
    <t>배관배선의 2%</t>
  </si>
  <si>
    <t>56F961612C9A140245714B09362C002</t>
  </si>
  <si>
    <t>57AFB16E7D0E14BC55F6A291C5CC7856F961612C9A140245714B09362F001</t>
  </si>
  <si>
    <t>57AFB16E7D0E14BC55F6A291C5CC785735116296941416350D335E6218864BB4E5DD</t>
  </si>
  <si>
    <t>56F961612C9A140245714B09362D003</t>
  </si>
  <si>
    <t>57AFB16E7D0E14BC55F6A291C5CC7856F961612C9A140245714B09362C002</t>
  </si>
  <si>
    <t>강제전선관  ST, 22㎜  M  전기 5-1   ( 호표 3 )</t>
  </si>
  <si>
    <t>50CB3161D74A14BAB5352382B8EC9E0C31F44E</t>
  </si>
  <si>
    <t>57AFB16E7D0E14BC55F6A291C5CFCC50CB3161D74A14BAB5352382B8EC9E0C31F44E</t>
  </si>
  <si>
    <t>57AFB16E7D0E14BC55F6A291C5CFCC56F961612C9A140245714B09362F001</t>
  </si>
  <si>
    <t>57AFB16E7D0E14BC55F6A291C5CFCC56F961612C9A140245714B09362C002</t>
  </si>
  <si>
    <t>57AFB16E7D0E14BC55F6A291C5CFCC5735116296941416350D335E6218864BB4E5DD</t>
  </si>
  <si>
    <t>57AFB16E7D0E14BC55F6A291C5CFCC56F961612C9A140245714B09362D003</t>
  </si>
  <si>
    <t>강제전선관  ST, 28㎜  M  전기 5-1   ( 호표 4 )</t>
  </si>
  <si>
    <t>50CB3161D74A14BAB5352382B8EC9E0C31F449</t>
  </si>
  <si>
    <t>57AFB16E7D0E14BC55F6A291C5CE2550CB3161D74A14BAB5352382B8EC9E0C31F449</t>
  </si>
  <si>
    <t>57AFB16E7D0E14BC55F6A291C5CE2556F961612C9A140245714B09362F001</t>
  </si>
  <si>
    <t>57AFB16E7D0E14BC55F6A291C5CE2556F961612C9A140245714B09362C002</t>
  </si>
  <si>
    <t>57AFB16E7D0E14BC55F6A291C5CE255735116296941416350D335E6218864BB4E5DD</t>
  </si>
  <si>
    <t>57AFB16E7D0E14BC55F6A291C5CE2556F961612C9A140245714B09362D003</t>
  </si>
  <si>
    <t>강제전선관  ST, 54㎜  M  전기 5-1   ( 호표 5 )</t>
  </si>
  <si>
    <t>50CB3161D74A14BAB5352382B8EC9E0C31F44A</t>
  </si>
  <si>
    <t>57AFB16E7D0E14BC55F6A291C5CB5150CB3161D74A14BAB5352382B8EC9E0C31F44A</t>
  </si>
  <si>
    <t>57AFB16E7D0E14BC55F6A291C5CB5156F961612C9A140245714B09362F001</t>
  </si>
  <si>
    <t>57AFB16E7D0E14BC55F6A291C5CB5156F961612C9A140245714B09362C002</t>
  </si>
  <si>
    <t>57AFB16E7D0E14BC55F6A291C5CB515735116296941416350D335E6218864BB4E5DD</t>
  </si>
  <si>
    <t>57AFB16E7D0E14BC55F6A291C5CB5156F961612C9A140245714B09362D003</t>
  </si>
  <si>
    <t>강제전선관  ST, 70㎜  M  전기 5-1   ( 호표 6 )</t>
  </si>
  <si>
    <t>50CB3161D74A14BAB5352382B8EC9E0C31F445</t>
  </si>
  <si>
    <t>57AFB16E7D0E14BC55F6A291C5CA4A50CB3161D74A14BAB5352382B8EC9E0C31F445</t>
  </si>
  <si>
    <t>57AFB16E7D0E14BC55F6A291C5CA4A56F961612C9A140245714B09362F001</t>
  </si>
  <si>
    <t>57AFB16E7D0E14BC55F6A291C5CA4A56F961612C9A140245714B09362C002</t>
  </si>
  <si>
    <t>57AFB16E7D0E14BC55F6A291C5CA4A5735116296941416350D335E6218864BB4E5DD</t>
  </si>
  <si>
    <t>57AFB16E7D0E14BC55F6A291C5CA4A56F961612C9A140245714B09362D003</t>
  </si>
  <si>
    <t>강제전선관  ST, 16㎜, 노출  M  전기 5-1   ( 호표 7 )</t>
  </si>
  <si>
    <t>57AFB16E7D0E14BC55F2C7C06EE0DE50CB3161D74A14BAB5352382B8EC9E0C31F44F</t>
  </si>
  <si>
    <t>57AFB16E7D0E14BC55F2C7C06EE0DE56F961612C9A140245714B09362D003</t>
  </si>
  <si>
    <t>57AFB16E7D0E14BC55F2C7C06EE0DE56F961612C9A140245714B09362C002</t>
  </si>
  <si>
    <t>57AFB16E7D0E14BC55F2C7C06EE0DE5735116296941416350D335E6218864BB4E5DD</t>
  </si>
  <si>
    <t>57AFB16E7D0E14BC55F2C7C06EE0DE56F961612C9A140245714B09362F001</t>
  </si>
  <si>
    <t>강제전선관  ST, 22㎜, 노출  M  전기 5-1   ( 호표 8 )</t>
  </si>
  <si>
    <t>57AFB16E7D0E14BC55F2C7C06EE39350CB3161D74A14BAB5352382B8EC9E0C31F44E</t>
  </si>
  <si>
    <t>57AFB16E7D0E14BC55F2C7C06EE39356F961612C9A140245714B09362D003</t>
  </si>
  <si>
    <t>57AFB16E7D0E14BC55F2C7C06EE39356F961612C9A140245714B09362C002</t>
  </si>
  <si>
    <t>57AFB16E7D0E14BC55F2C7C06EE3935735116296941416350D335E6218864BB4E5DD</t>
  </si>
  <si>
    <t>57AFB16E7D0E14BC55F2C7C06EE39356F961612C9A140245714B09362F001</t>
  </si>
  <si>
    <t>강제전선관  ST, 28㎜, 노출  M  전기 5-1   ( 호표 9 )</t>
  </si>
  <si>
    <t>57AFB16E7D0E14BC55F2C7C06EE28C50CB3161D74A14BAB5352382B8EC9E0C31F449</t>
  </si>
  <si>
    <t>57AFB16E7D0E14BC55F2C7C06EE28C56F961612C9A140245714B09362D003</t>
  </si>
  <si>
    <t>57AFB16E7D0E14BC55F2C7C06EE28C56F961612C9A140245714B09362C002</t>
  </si>
  <si>
    <t>57AFB16E7D0E14BC55F2C7C06EE28C5735116296941416350D335E6218864BB4E5DD</t>
  </si>
  <si>
    <t>57AFB16E7D0E14BC55F2C7C06EE28C56F961612C9A140245714B09362F001</t>
  </si>
  <si>
    <t>강제전선관  ST, 54㎜, 노출  M  전기 5-1   ( 호표 10 )</t>
  </si>
  <si>
    <t>57AFB16E7D0E14BC55F2C7C06EE70E50CB3161D74A14BAB5352382B8EC9E0C31F44A</t>
  </si>
  <si>
    <t>57AFB16E7D0E14BC55F2C7C06EE70E56F961612C9A140245714B09362D003</t>
  </si>
  <si>
    <t>57AFB16E7D0E14BC55F2C7C06EE70E56F961612C9A140245714B09362C002</t>
  </si>
  <si>
    <t>57AFB16E7D0E14BC55F2C7C06EE70E5735116296941416350D335E6218864BB4E5DD</t>
  </si>
  <si>
    <t>57AFB16E7D0E14BC55F2C7C06EE70E56F961612C9A140245714B09362F001</t>
  </si>
  <si>
    <t>1종금속제가요전선관  FL, 비방수, 16㎜, 노출  M  전기 5-1   ( 호표 11 )</t>
  </si>
  <si>
    <t>FL, 비방수, 16㎜</t>
  </si>
  <si>
    <t>50CB3161D74A14BAB535238191C21BE5B5806E</t>
  </si>
  <si>
    <t>57AFB16E7D3B14FA25E9E71697BC0950CB3161D74A14BAB535238191C21BE5B5806E</t>
  </si>
  <si>
    <t>57AFB16E7D3B14FA25E9E71697BC0956F961612C9A140245714B09362C002</t>
  </si>
  <si>
    <t>57AFB16E7D3B14FA25E9E71697BC095735116296941416350D335E6218864BB4E5DD</t>
  </si>
  <si>
    <t>57AFB16E7D3B14FA25E9E71697BC0956F961612C9A140245714B09362D003</t>
  </si>
  <si>
    <t>1종금속제가요전선관  FL, 비방수, 28㎜, 노출  M  전기 5-1   ( 호표 12 )</t>
  </si>
  <si>
    <t>FL, 비방수, 28㎜</t>
  </si>
  <si>
    <t>50CB3161D74A14BAB535238191C21BE5B58FEB</t>
  </si>
  <si>
    <t>57AFB16E7D3B14FA25E9E71697BE3750CB3161D74A14BAB535238191C21BE5B58FEB</t>
  </si>
  <si>
    <t>57AFB16E7D3B14FA25E9E71697BE3756F961612C9A140245714B09362C002</t>
  </si>
  <si>
    <t>57AFB16E7D3B14FA25E9E71697BE375735116296941416350D335E6218864BB4E5DD</t>
  </si>
  <si>
    <t>57AFB16E7D3B14FA25E9E71697BE3756F961612C9A140245714B09362D003</t>
  </si>
  <si>
    <t>1종금속제가요전선관  FL, 비닐피폭, 방수, 54㎜, 노출  M  전기 5-1   ( 호표 13 )</t>
  </si>
  <si>
    <t>FL, 비닐피폭, 방수, 54㎜</t>
  </si>
  <si>
    <t>50CB3161D74A14BAB535238191C21BE5B58063</t>
  </si>
  <si>
    <t>57AFB16E7D3B14FA053B4C040D772B50CB3161D74A14BAB535238191C21BE5B58063</t>
  </si>
  <si>
    <t>57AFB16E7D3B14FA053B4C040D772B56F961612C9A140245714B09362C002</t>
  </si>
  <si>
    <t>57AFB16E7D3B14FA053B4C040D772B5735116296941416350D335E6218864BB4E5DD</t>
  </si>
  <si>
    <t>57AFB16E7D3B14FA053B4C040D772B56F961612C9A140245714B09362D003</t>
  </si>
  <si>
    <t>직부형 LED등기구 철거  LED 15W 이하  개  전기 5-25-3   ( 호표 14 )</t>
  </si>
  <si>
    <t>전기 5-25-3</t>
  </si>
  <si>
    <t>직부형 LED등기구(설치비)</t>
  </si>
  <si>
    <t>15W 이하</t>
  </si>
  <si>
    <t>56DB91607D0C14EE950AFC67A1EB510D2E97B0</t>
  </si>
  <si>
    <t>57AFB16E524714C0054AD65533F2BF56DB91607D0C14EE950AFC67A1EB510D2E97B0</t>
  </si>
  <si>
    <t>57AFB16E524714C0054AD65533F2BF5735116296941416350D335E6218864BB4E5DD</t>
  </si>
  <si>
    <t>57AFB16E524714C0054AD65533F2BF56F961612C9A140245714B09362F001</t>
  </si>
  <si>
    <t>직부형 LED등기구 철거후재사용  LED 15W 이하  개  전기 5-25-3   ( 호표 15 )</t>
  </si>
  <si>
    <t>57AFB16E524714C0054AD65533F2BA56DB91607D0C14EE950AFC67A1EB510D2E97B0</t>
  </si>
  <si>
    <t>57AFB16E524714C0054AD65533F2BA5735116296941416350D335E6218864BB4E5DD</t>
  </si>
  <si>
    <t>57AFB16E524714C0054AD65533F2BA56F961612C9A140245714B09362F001</t>
  </si>
  <si>
    <t>분전반 철거    개  전기 5-4   ( 호표 16 )</t>
  </si>
  <si>
    <t>분전반(설치비)</t>
  </si>
  <si>
    <t>56DB91607D0C14EE950AFC67A1EB510C1F6D0B</t>
  </si>
  <si>
    <t>57AFB16E524714C0054AD1D49FB78156DB91607D0C14EE950AFC67A1EB510C1F6D0B</t>
  </si>
  <si>
    <t>57AFB16E524714C0054AD1D49FB7815735116296941416350D335E6218864BB4E5DD</t>
  </si>
  <si>
    <t>57AFB16E524714C0054AD1D49FB78156F961612C9A140245714B09362F001</t>
  </si>
  <si>
    <t>레일  레일등용  M  전기 5-17   ( 호표 17 )</t>
  </si>
  <si>
    <t>전기 5-17</t>
  </si>
  <si>
    <t>50CB3161D75B140D15267E8104CA0420556DD6</t>
  </si>
  <si>
    <t>57AFB16E252414D8A5AC3DBA3A0FB450CB3161D75B140D15267E8104CA0420556DD6</t>
  </si>
  <si>
    <t>57AFB16E252414D8A5AC3DBA3A0FB45735116296941416350D335E6218864BB4E5DD</t>
  </si>
  <si>
    <t>57AFB16E252414D8A5AC3DBA3A0FB456F961612C9A140245714B09362F001</t>
  </si>
  <si>
    <t>아웃렛박스  ST, 8각 54㎜, 노출  개  전기 5-3   ( 호표 18 )</t>
  </si>
  <si>
    <t>전기 5-3</t>
  </si>
  <si>
    <t>ST, 8각 54㎜</t>
  </si>
  <si>
    <t>50CB3161D75B140D35D49CC7B4C63DF50A2B3F</t>
  </si>
  <si>
    <t>57AFB16ED782147B654E233223DF8D50CB3161D75B140D35D49CC7B4C63DF50A2B3F</t>
  </si>
  <si>
    <t>57AFB16ED782147B654E233223DF8D5735116296941416350D335E6218864BB4E5DD</t>
  </si>
  <si>
    <t>57AFB16ED782147B654E233223DF8D56F961612C9A140245714B09362F001</t>
  </si>
  <si>
    <t>아웃렛박스  ST, 4각 54㎜, 노출  개  전기 5-3   ( 호표 19 )</t>
  </si>
  <si>
    <t>ST, 4각 54㎜</t>
  </si>
  <si>
    <t>50CB3161D75B140D35D49CC7B4C63DF50A2B3A</t>
  </si>
  <si>
    <t>57AFB16ED782147B654E233223D85E50CB3161D75B140D35D49CC7B4C63DF50A2B3A</t>
  </si>
  <si>
    <t>57AFB16ED782147B654E233223D85E5735116296941416350D335E6218864BB4E5DD</t>
  </si>
  <si>
    <t>57AFB16ED782147B654E233223D85E56F961612C9A140245714B09362F001</t>
  </si>
  <si>
    <t>스위치박스  ST, 1개용 54㎜, 노출  개  전기 5-3   ( 호표 20 )</t>
  </si>
  <si>
    <t>ST, 1개용 54㎜</t>
  </si>
  <si>
    <t>50CB3161D75B140D35D492C259C9E4546495D5</t>
  </si>
  <si>
    <t>57AFB16ED79C14EE151328FC694F2C50CB3161D75B140D35D492C259C9E4546495D5</t>
  </si>
  <si>
    <t>57AFB16ED79C14EE151328FC694F2C5735116296941416350D335E6218864BB4E5DD</t>
  </si>
  <si>
    <t>57AFB16ED79C14EE151328FC694F2C56F961612C9A140245714B09362F001</t>
  </si>
  <si>
    <t>스위치박스  ST, 2개용 54㎜, 노출  개  전기 5-3   ( 호표 21 )</t>
  </si>
  <si>
    <t>ST, 2개용 54㎜</t>
  </si>
  <si>
    <t>50CB3161D75B140D35D492C259C9E454649A5E</t>
  </si>
  <si>
    <t>57AFB16ED79C14EE151328FC694E0550CB3161D75B140D35D492C259C9E454649A5E</t>
  </si>
  <si>
    <t>57AFB16ED79C14EE151328FC694E055735116296941416350D335E6218864BB4E5DD</t>
  </si>
  <si>
    <t>57AFB16ED79C14EE151328FC694E0556F961612C9A140245714B09362F001</t>
  </si>
  <si>
    <t>풀박스  ST, 100 * 100 * 100㎜  개  전기 5-4   ( 호표 22 )</t>
  </si>
  <si>
    <t>50CB3161D75B140D35D4974494B1F8ACD53EEF</t>
  </si>
  <si>
    <t>57AFB16EAA7114D1F5733D87DC478150CB3161D75B140D35D4974494B1F8ACD53EEF</t>
  </si>
  <si>
    <t>57AFB16EAA7114D1F5733D87DC47815735116296941416350D335E6218864BB4E5DD</t>
  </si>
  <si>
    <t>57AFB16EAA7114D1F5733D87DC478156F961612C9A140245714B09362F001</t>
  </si>
  <si>
    <t>풀박스  ST, 200 * 200 * 100㎜  개  전기 5-4   ( 호표 23 )</t>
  </si>
  <si>
    <t>50CB3161D75B140D35D4974494B1F8ACD53EE0</t>
  </si>
  <si>
    <t>57AFB16EAA7114D1F5733D87DC421F50CB3161D75B140D35D4974494B1F8ACD53EE0</t>
  </si>
  <si>
    <t>57AFB16EAA7114D1F5733D87DC421F5735116296941416350D335E6218864BB4E5DD</t>
  </si>
  <si>
    <t>57AFB16EAA7114D1F5733D87DC421F56F961612C9A140245714B09362F001</t>
  </si>
  <si>
    <t>파이프행거  천정, 16C  개소  전기 5-29   ( 호표 24 )</t>
  </si>
  <si>
    <t>전기 5-29</t>
  </si>
  <si>
    <t>전산볼트</t>
  </si>
  <si>
    <t>ST, M10 * 1000㎜</t>
  </si>
  <si>
    <t>50CBB16533E2146F75097AB869BF28E40D83C5</t>
  </si>
  <si>
    <t>57AFB16E99D5144125554702E9E6AF50CBB16533E2146F75097AB869BF28E40D83C5</t>
  </si>
  <si>
    <t>스트롱앵커</t>
  </si>
  <si>
    <t>ST, M10(Φ3/8") * 12㎜</t>
  </si>
  <si>
    <t>50CBB16533E2145EB5AC39E633A576E11027A1</t>
  </si>
  <si>
    <t>57AFB16E99D5144125554702E9E6AF50CBB16533E2145EB5AC39E633A576E11027A1</t>
  </si>
  <si>
    <t>육각너트</t>
  </si>
  <si>
    <t>ST, M10</t>
  </si>
  <si>
    <t>50CBB16533E2146F657B775E22C9ED8CF224E8</t>
  </si>
  <si>
    <t>57AFB16E99D5144125554702E9E6AF50CBB16533E2146F657B775E22C9ED8CF224E8</t>
  </si>
  <si>
    <t>스프링 와셔</t>
  </si>
  <si>
    <t>ST, 10㎜</t>
  </si>
  <si>
    <t>50CBB16533E2146F95CCBB63D508E5BD84B2EA</t>
  </si>
  <si>
    <t>57AFB16E99D5144125554702E9E6AF50CBB16533E2146F95CCBB63D508E5BD84B2EA</t>
  </si>
  <si>
    <t>파이프행거, 16㎜</t>
  </si>
  <si>
    <t>50CB3161D74A14BAB5352D868C58AF752AD90A</t>
  </si>
  <si>
    <t>57AFB16E99D5144125554702E9E6AF50CB3161D74A14BAB5352D868C58AF752AD90A</t>
  </si>
  <si>
    <t>57AFB16E99D5144125554702E9E6AF5735116296941416350D335E6218864BB4E5DD</t>
  </si>
  <si>
    <t>57AFB16E99D5144125554702E9E6AF56F961612C9A140245714B09362F001</t>
  </si>
  <si>
    <t>파이프행거  천정, 22C  개소  전기 5-29   ( 호표 25 )</t>
  </si>
  <si>
    <t>57AFB16E99D5144125554702E9E58950CBB16533E2146F75097AB869BF28E40D83C5</t>
  </si>
  <si>
    <t>57AFB16E99D5144125554702E9E58950CBB16533E2145EB5AC39E633A576E11027A1</t>
  </si>
  <si>
    <t>57AFB16E99D5144125554702E9E58950CBB16533E2146F657B775E22C9ED8CF224E8</t>
  </si>
  <si>
    <t>57AFB16E99D5144125554702E9E58950CBB16533E2146F95CCBB63D508E5BD84B2EA</t>
  </si>
  <si>
    <t>파이프행거, 22㎜</t>
  </si>
  <si>
    <t>50CB3161D74A14BAB5352D868C58AF752AD905</t>
  </si>
  <si>
    <t>57AFB16E99D5144125554702E9E58950CB3161D74A14BAB5352D868C58AF752AD905</t>
  </si>
  <si>
    <t>57AFB16E99D5144125554702E9E5895735116296941416350D335E6218864BB4E5DD</t>
  </si>
  <si>
    <t>57AFB16E99D5144125554702E9E58956F961612C9A140245714B09362F001</t>
  </si>
  <si>
    <t>파이프행거  천정, 28C  개소  전기 5-29   ( 호표 26 )</t>
  </si>
  <si>
    <t>57AFB16E99D5144125554702E9E4E250CBB16533E2146F75097AB869BF28E40D83C5</t>
  </si>
  <si>
    <t>57AFB16E99D5144125554702E9E4E250CBB16533E2145EB5AC39E633A576E11027A1</t>
  </si>
  <si>
    <t>57AFB16E99D5144125554702E9E4E250CBB16533E2146F657B775E22C9ED8CF224E8</t>
  </si>
  <si>
    <t>57AFB16E99D5144125554702E9E4E250CBB16533E2146F95CCBB63D508E5BD84B2EA</t>
  </si>
  <si>
    <t>파이프행거, 28㎜</t>
  </si>
  <si>
    <t>50CB3161D74A14BAB5352D868C58AF752AD904</t>
  </si>
  <si>
    <t>57AFB16E99D5144125554702E9E4E250CB3161D74A14BAB5352D868C58AF752AD904</t>
  </si>
  <si>
    <t>57AFB16E99D5144125554702E9E4E25735116296941416350D335E6218864BB4E5DD</t>
  </si>
  <si>
    <t>57AFB16E99D5144125554702E9E4E256F961612C9A140245714B09362F001</t>
  </si>
  <si>
    <t>파이프행거  천정, 54C  개소  전기 5-29   ( 호표 27 )</t>
  </si>
  <si>
    <t>57AFB16E99D5144125554702E9E12E50CBB16533E2146F75097AB869BF28E40D83C5</t>
  </si>
  <si>
    <t>57AFB16E99D5144125554702E9E12E50CBB16533E2145EB5AC39E633A576E11027A1</t>
  </si>
  <si>
    <t>57AFB16E99D5144125554702E9E12E50CBB16533E2146F657B775E22C9ED8CF224E8</t>
  </si>
  <si>
    <t>57AFB16E99D5144125554702E9E12E50CBB16533E2146F95CCBB63D508E5BD84B2EA</t>
  </si>
  <si>
    <t>파이프행거, 54㎜</t>
  </si>
  <si>
    <t>50CB3161D74A14BAB5352D868C58AF752ADA16</t>
  </si>
  <si>
    <t>57AFB16E99D5144125554702E9E12E50CB3161D74A14BAB5352D868C58AF752ADA16</t>
  </si>
  <si>
    <t>57AFB16E99D5144125554702E9E12E5735116296941416350D335E6218864BB4E5DD</t>
  </si>
  <si>
    <t>57AFB16E99D5144125554702E9E12E56F961612C9A140245714B09362F001</t>
  </si>
  <si>
    <t>파이프행거  천정, 70C  개소  전기 5-29   ( 호표 28 )</t>
  </si>
  <si>
    <t>57AFB16E99D5144125554702E9E00750CBB16533E2146F75097AB869BF28E40D83C5</t>
  </si>
  <si>
    <t>57AFB16E99D5144125554702E9E00750CBB16533E2145EB5AC39E633A576E11027A1</t>
  </si>
  <si>
    <t>57AFB16E99D5144125554702E9E00750CBB16533E2146F657B775E22C9ED8CF224E8</t>
  </si>
  <si>
    <t>57AFB16E99D5144125554702E9E00750CBB16533E2146F95CCBB63D508E5BD84B2EA</t>
  </si>
  <si>
    <t>파이프행거, 70㎜</t>
  </si>
  <si>
    <t>50CB3161D74A14BAB5352D868C58AF752ADA17</t>
  </si>
  <si>
    <t>57AFB16E99D5144125554702E9E00750CB3161D74A14BAB5352D868C58AF752ADA17</t>
  </si>
  <si>
    <t>57AFB16E99D5144125554702E9E0075735116296941416350D335E6218864BB4E5DD</t>
  </si>
  <si>
    <t>57AFB16E99D5144125554702E9E00756F961612C9A140245714B09362F001</t>
  </si>
  <si>
    <t>레일행거    개소  전기 5-29   ( 호표 29 )</t>
  </si>
  <si>
    <t>57AFB16E99D5144125554702E9EEE050CBB16533E2146F75097AB869BF28E40D83C5</t>
  </si>
  <si>
    <t>57AFB16E99D5144125554702E9EEE050CBB16533E2145EB5AC39E633A576E11027A1</t>
  </si>
  <si>
    <t>57AFB16E99D5144125554702E9EEE050CBB16533E2146F657B775E22C9ED8CF224E8</t>
  </si>
  <si>
    <t>57AFB16E99D5144125554702E9EEE050CBB16533E2146F95CCBB63D508E5BD84B2EA</t>
  </si>
  <si>
    <t>50CB3161D75B140D15267E8104CA0420556C30</t>
  </si>
  <si>
    <t>57AFB16E99D5144125554702E9EEE050CB3161D75B140D15267E8104CA0420556C30</t>
  </si>
  <si>
    <t>57AFB16E99D5144125554702E9EEE05735116296941416350D335E6218864BB4E5DD</t>
  </si>
  <si>
    <t>57AFB16E99D5144125554702E9EEE056F961612C9A140245714B09362F001</t>
  </si>
  <si>
    <t>파이프지지대  바닥.벽체, 54C  개소  전기 5-29   ( 호표 30 )</t>
  </si>
  <si>
    <t>케이블트레이부속</t>
  </si>
  <si>
    <t>U CHANNEL, 41*41*t2.6mm</t>
  </si>
  <si>
    <t>50CB3161D74A14BAB53520CDEAECAD91E7DEE9</t>
  </si>
  <si>
    <t>57AFB16E99D51441255545540DF95B50CB3161D74A14BAB53520CDEAECAD91E7DEE9</t>
  </si>
  <si>
    <t>세트앵커</t>
  </si>
  <si>
    <t>ST, M10(Φ3/8") * 75㎜</t>
  </si>
  <si>
    <t>50CBB16533E2145EB5AC39E633A576E11024D0</t>
  </si>
  <si>
    <t>57AFB16E99D51441255545540DF95B50CBB16533E2145EB5AC39E633A576E11024D0</t>
  </si>
  <si>
    <t>57AFB16E99D51441255545540DF95B50CBB16533E2146F657B775E22C9ED8CF224E8</t>
  </si>
  <si>
    <t>57AFB16E99D51441255545540DF95B50CBB16533E2146F95CCBB63D508E5BD84B2EA</t>
  </si>
  <si>
    <t>파이프클램프, 54㎜</t>
  </si>
  <si>
    <t>50CB3161D74A14BAB5352D868C58AF752ADF9C</t>
  </si>
  <si>
    <t>57AFB16E99D51441255545540DF95B50CB3161D74A14BAB5352D868C58AF752ADF9C</t>
  </si>
  <si>
    <t>57AFB16E99D51441255545540DF95B5735116296941416350D335E6218864BB4E5DD</t>
  </si>
  <si>
    <t>57AFB16E99D51441255545540DF95B56F961612C9A140245714B09362F001</t>
  </si>
  <si>
    <t>저압가교폴리에틸렌케이블  F-CV, 0.6/1kV, 1C 50㎟, 4열  M  전기 5-11   ( 호표 31 )</t>
  </si>
  <si>
    <t>전기 5-11</t>
  </si>
  <si>
    <t>F-CV, 0.6/1kV, 1C 50㎟</t>
  </si>
  <si>
    <t>50D461681AF8148BB5801F893823C8D59E25D6</t>
  </si>
  <si>
    <t>57AFC16C8858147265722A3AA35FF850D461681AF8148BB5801F893823C8D59E25D6</t>
  </si>
  <si>
    <t>57AFC16C8858147265722A3AA35FF856F961612C9A140245714B09362F001</t>
  </si>
  <si>
    <t>저압케이블전공</t>
  </si>
  <si>
    <t>5735116296941416350D335E6218864BB4E5D0</t>
  </si>
  <si>
    <t>57AFC16C8858147265722A3AA35FF85735116296941416350D335E6218864BB4E5D0</t>
  </si>
  <si>
    <t>57AFC16C8858147265722A3AA35FF856F961612C9A140245714B09362C002</t>
  </si>
  <si>
    <t>저압가교폴리에틸렌케이블  F-CV, 0.6/1kV, 2C 2.5㎟  M  전기 5-13   ( 호표 32 )</t>
  </si>
  <si>
    <t>전기 5-13</t>
  </si>
  <si>
    <t>50D461681AF8148BB5801F893823C8D59F3405</t>
  </si>
  <si>
    <t>57AFC16C8858147265722A3AA7331950D461681AF8148BB5801F893823C8D59F3405</t>
  </si>
  <si>
    <t>57AFC16C8858147265722A3AA7331956F961612C9A140245714B09362F001</t>
  </si>
  <si>
    <t>57AFC16C8858147265722A3AA733195735116296941416350D335E6218864BB4E5D0</t>
  </si>
  <si>
    <t>57AFC16C8858147265722A3AA7331956F961612C9A140245714B09362C002</t>
  </si>
  <si>
    <t>저압가교폴리에틸렌케이블  F-CV, 0.6/1kV, 4C 35㎟  M  전기 5-11   ( 호표 33 )</t>
  </si>
  <si>
    <t>50D461681AF8148BB5801F893823C8D59F30A5</t>
  </si>
  <si>
    <t>57AFC16C8858147265722A3AA8D05F50D461681AF8148BB5801F893823C8D59F30A5</t>
  </si>
  <si>
    <t>57AFC16C8858147265722A3AA8D05F56F961612C9A140245714B09362F001</t>
  </si>
  <si>
    <t>57AFC16C8858147265722A3AA8D05F5735116296941416350D335E6218864BB4E5D0</t>
  </si>
  <si>
    <t>57AFC16C8858147265722A3AA8D05F56F961612C9A140245714B09362C002</t>
  </si>
  <si>
    <t>저독성난연가교폴리올레핀절연전선  HFIX, 450/75OV, 2.5㎟(1.78㎜)  M  전기 5-10   ( 호표 34 )</t>
  </si>
  <si>
    <t>전기 5-10</t>
  </si>
  <si>
    <t>50D461681AF8148BB5801F893AD32EEFBE6E0D</t>
  </si>
  <si>
    <t>57AFC16CB558148A257C3F17B8DB8F50D461681AF8148BB5801F893AD32EEFBE6E0D</t>
  </si>
  <si>
    <t>57AFC16CB558148A257C3F17B8DB8F56F961612C9A140245714B09362F001</t>
  </si>
  <si>
    <t>57AFC16CB558148A257C3F17B8DB8F5735116296941416350D335E6218864BB4E5DD</t>
  </si>
  <si>
    <t>57AFC16CB558148A257C3F17B8DB8F56F961612C9A140245714B09362C002</t>
  </si>
  <si>
    <t>저독성난연가교폴리올레핀절연전선  HFIX, 450/75OV, 4㎟(2.25㎜)  M  전기 5-10   ( 호표 35 )</t>
  </si>
  <si>
    <t>50D461681AF8148BB5801F893AD32EEFBE6E02</t>
  </si>
  <si>
    <t>57AFC16CB558148A257C3F17B8D83B50D461681AF8148BB5801F893AD32EEFBE6E02</t>
  </si>
  <si>
    <t>57AFC16CB558148A257C3F17B8D83B56F961612C9A140245714B09362F001</t>
  </si>
  <si>
    <t>57AFC16CB558148A257C3F17B8D83B5735116296941416350D335E6218864BB4E5DD</t>
  </si>
  <si>
    <t>57AFC16CB558148A257C3F17B8D83B56F961612C9A140245714B09362C002</t>
  </si>
  <si>
    <t>압착단자  터미널, 16㎟  개  전기 4-37   ( 호표 36 )</t>
  </si>
  <si>
    <t>전기 4-37</t>
  </si>
  <si>
    <t>50CB3161D75B140D45F8EBB8533E221661BED3</t>
  </si>
  <si>
    <t>57AFC16DEB6A1458B5E52BDD85D0CB50CB3161D75B140D45F8EBB8533E221661BED3</t>
  </si>
  <si>
    <t>57AFC16DEB6A1458B5E52BDD85D0CB5735116296941416350D335E6218864BB4E5D0</t>
  </si>
  <si>
    <t>57AFC16DEB6A1458B5E52BDD85D0CB56F961612C9A140245714B09362F001</t>
  </si>
  <si>
    <t>압착단자  터미널, 25㎟  개  전기 4-37   ( 호표 37 )</t>
  </si>
  <si>
    <t>50CB3161D75B140D45F8EBB8533E221661BED0</t>
  </si>
  <si>
    <t>57AFC16DEB6A1458B5E52BDD85D39F50CB3161D75B140D45F8EBB8533E221661BED0</t>
  </si>
  <si>
    <t>57AFC16DEB6A1458B5E52BDD85D39F5735116296941416350D335E6218864BB4E5D0</t>
  </si>
  <si>
    <t>57AFC16DEB6A1458B5E52BDD85D39F56F961612C9A140245714B09362F001</t>
  </si>
  <si>
    <t>러그단자  동관단자, 1홀, 35㎟  개  전기 4-37   ( 호표 38 )</t>
  </si>
  <si>
    <t>50CB3161D75B140D45F8EBBB279634E33C7D04</t>
  </si>
  <si>
    <t>57AFC16DEB58143635DE22F902F2EA50CB3161D75B140D45F8EBBB279634E33C7D04</t>
  </si>
  <si>
    <t>57AFC16DEB58143635DE22F902F2EA5735116296941416350D335E6218864BB4E5D0</t>
  </si>
  <si>
    <t>57AFC16DEB58143635DE22F902F2EA56F961612C9A140245714B09362F001</t>
  </si>
  <si>
    <t>러그단자  동관단자, 1홀, 50㎟  개  전기 4-37   ( 호표 39 )</t>
  </si>
  <si>
    <t>50CB3161D75B140D45F8EBBB279634E33C7C66</t>
  </si>
  <si>
    <t>57AFC16DEB58143635DE22F902F3F050CB3161D75B140D45F8EBBB279634E33C7C66</t>
  </si>
  <si>
    <t>57AFC16DEB58143635DE22F902F3F05735116296941416350D335E6218864BB4E5D0</t>
  </si>
  <si>
    <t>57AFC16DEB58143635DE22F902F3F056F961612C9A140245714B09362F001</t>
  </si>
  <si>
    <t>와이드스위치  단로, 1구  개  전기 5-23-나   ( 호표 40 )</t>
  </si>
  <si>
    <t>전기 5-23-나</t>
  </si>
  <si>
    <t>50CB3161D75B1482F51E170F42F2577FB7B7DC</t>
  </si>
  <si>
    <t>57AFD16389B11470D52062780FF6E750CB3161D75B1482F51E170F42F2577FB7B7DC</t>
  </si>
  <si>
    <t>57AFD16389B11470D52062780FF6E75735116296941416350D335E6218864BB4E5DD</t>
  </si>
  <si>
    <t>57AFD16389B11470D52062780FF6E756F961612C9A140245714B09362F001</t>
  </si>
  <si>
    <t>와이드스위치  단로, 2구  개  전기 5-23-나   ( 호표 41 )</t>
  </si>
  <si>
    <t>50CB3161D75B1482F51E170F42F2577FB7B7D3</t>
  </si>
  <si>
    <t>57AFD16389B11470D52062780FF5C050CB3161D75B1482F51E170F42F2577FB7B7D3</t>
  </si>
  <si>
    <t>57AFD16389B11470D52062780FF5C05735116296941416350D335E6218864BB4E5DD</t>
  </si>
  <si>
    <t>57AFD16389B11470D52062780FF5C056F961612C9A140245714B09362F001</t>
  </si>
  <si>
    <t>와이드스위치  단로, 3구  개  전기 5-23-나   ( 호표 42 )</t>
  </si>
  <si>
    <t>50CB3161D75B1482F51E170F42F2577FB7B7D2</t>
  </si>
  <si>
    <t>57AFD16389B11470D52062780FF43950CB3161D75B1482F51E170F42F2577FB7B7D2</t>
  </si>
  <si>
    <t>57AFD16389B11470D52062780FF4395735116296941416350D335E6218864BB4E5DD</t>
  </si>
  <si>
    <t>57AFD16389B11470D52062780FF43956F961612C9A140245714B09362F001</t>
  </si>
  <si>
    <t>와이드스위치  단로, 4구  개  전기 5-23-나   ( 호표 43 )</t>
  </si>
  <si>
    <t>50CB3161D75B1482F51E170F43918378FB47EB</t>
  </si>
  <si>
    <t>57AFD16389B11470D52062780FF31250CB3161D75B1482F51E170F43918378FB47EB</t>
  </si>
  <si>
    <t>57AFD16389B11470D52062780FF3125735116296941416350D335E6218864BB4E5DD</t>
  </si>
  <si>
    <t>57AFD16389B11470D52062780FF31256F961612C9A140245714B09362F001</t>
  </si>
  <si>
    <t>커버형 콘센트  1구, 16A, 250V, 매입형, 접지  개  전기 5-23-가   ( 호표 44 )</t>
  </si>
  <si>
    <t>전기 5-23-가</t>
  </si>
  <si>
    <t>50CB3161D75B140D45FBB8EB97B8C08FFE088D</t>
  </si>
  <si>
    <t>57AFD163E23B14A275C93DBF14C77350CB3161D75B140D45FBB8EB97B8C08FFE088D</t>
  </si>
  <si>
    <t>57AFD163E23B14A275C93DBF14C7735735116296941416350D335E6218864BB4E5DD</t>
  </si>
  <si>
    <t>57AFD163E23B14A275C93DBF14C77356F961612C9A140245714B09362F001</t>
  </si>
  <si>
    <t>콘센트  2구, 16A, 250V, 매입형, 접지  개  전기 5-23-가   ( 호표 45 )</t>
  </si>
  <si>
    <t>50CB3161D75B140D45FBB8EB97B8C08FFE088C</t>
  </si>
  <si>
    <t>57AFD163E23B14A275C93DBF14C4A150CB3161D75B140D45FBB8EB97B8C08FFE088C</t>
  </si>
  <si>
    <t>57AFD163E23B14A275C93DBF14C4A15735116296941416350D335E6218864BB4E5DD</t>
  </si>
  <si>
    <t>57AFD163E23B14A275C93DBF14C4A156F961612C9A140245714B09362F001</t>
  </si>
  <si>
    <t>방적콘센트  2구, 16A, 250V, 매입형, 접지  개  전기 5-23-가   ( 호표 46 )</t>
  </si>
  <si>
    <t>50CB3161D75B140D45FBB8EB969A1D35BBFF3F</t>
  </si>
  <si>
    <t>57AFD163E23B14A275C93DBF14C39B50CB3161D75B140D45FBB8EB969A1D35BBFF3F</t>
  </si>
  <si>
    <t>57AFD163E23B14A275C93DBF14C39B5735116296941416350D335E6218864BB4E5DD</t>
  </si>
  <si>
    <t>57AFD163E23B14A275C93DBF14C39B56F961612C9A140245714B09362F001</t>
  </si>
  <si>
    <t>난연PVC절연접지용전선  F-GV, 0.6/1kV, 2.5㎟  M  전기 3-38   ( 호표 47 )</t>
  </si>
  <si>
    <t>전기 3-38</t>
  </si>
  <si>
    <t>50D461681AF8148B85CF27D86208B6BBC07B0F</t>
  </si>
  <si>
    <t>57AFF1602B02144B8591D91BAEA63B50D461681AF8148B85CF27D86208B6BBC07B0F</t>
  </si>
  <si>
    <t>57AFF1602B02144B8591D91BAEA63B56F961612C9A140245714B09362F001</t>
  </si>
  <si>
    <t>57AFF1602B02144B8591D91BAEA63B5735116296941416350D335E6218864BB4E5DD</t>
  </si>
  <si>
    <t>57AFF1602B02144B8591D91BAEA63B56F961612C9A140245714B09362C002</t>
  </si>
  <si>
    <t>난연PVC절연접지용전선  F-GV, 0.6/1kV, 16㎟  M  전기 3-38   ( 호표 48 )</t>
  </si>
  <si>
    <t>50D461681AF8148B85CF27D86208B6BBC07B03</t>
  </si>
  <si>
    <t>57AFF1602B02144B8591D91BAEA24050D461681AF8148B85CF27D86208B6BBC07B03</t>
  </si>
  <si>
    <t>57AFF1602B02144B8591D91BAEA24056F961612C9A140245714B09362F001</t>
  </si>
  <si>
    <t>57AFF1602B02144B8591D91BAEA2405735116296941416350D335E6218864BB4E5DD</t>
  </si>
  <si>
    <t>57AFF1602B02144B8591D91BAEA24056F961612C9A140245714B09362C002</t>
  </si>
  <si>
    <t>난연PVC절연접지용전선  F-GV, 0.6/1kV, 25㎟  M  전기 3-38   ( 호표 49 )</t>
  </si>
  <si>
    <t>50D461681AF8148B85CF27D86208B6BBC11997</t>
  </si>
  <si>
    <t>57AFF1602B02144B8591D91BAEA1B950D461681AF8148B85CF27D86208B6BBC11997</t>
  </si>
  <si>
    <t>57AFF1602B02144B8591D91BAEA1B956F961612C9A140245714B09362F001</t>
  </si>
  <si>
    <t>57AFF1602B02144B8591D91BAEA1B95735116296941416350D335E6218864BB4E5DD</t>
  </si>
  <si>
    <t>57AFF1602B02144B8591D91BAEA1B956F961612C9A140245714B09362C002</t>
  </si>
  <si>
    <t>조명기구 TYPE "L1" 라인등매립형  LED 40W  개     ( 호표 50 )</t>
  </si>
  <si>
    <t>2</t>
  </si>
  <si>
    <t>56DB91607D0C14A0E5FBA1867F4BDD56DB91607D0C14A0C5CDA60FBB20329423B934</t>
  </si>
  <si>
    <t>56DB91607D0C14A0E5FBA1867F4BDD5735116296941416350D335E6218864BB4E5DD</t>
  </si>
  <si>
    <t>56DB91607D0C14A0E5FBA1867F4BDD56F961612C9A140245714B09362F001</t>
  </si>
  <si>
    <t>조명기구 TYPE "L2" T5 간접등  LED 18W  개     ( 호표 51 )</t>
  </si>
  <si>
    <t>56DB91607D0C14A0E5FBA1867F480956DB91607D0C14A0C5CDA60FBB20329423BADA</t>
  </si>
  <si>
    <t>56DB91607D0C14A0E5FBA1867F48095735116296941416350D335E6218864BB4E5DD</t>
  </si>
  <si>
    <t>56DB91607D0C14A0E5FBA1867F480956F961612C9A140245714B09362F001</t>
  </si>
  <si>
    <t>조명기구 TYPE "L3" 라인등레일형  LED 30W  개     ( 호표 52 )</t>
  </si>
  <si>
    <t>56DB91607D0C14A0E5FBA1867F491056DB91607D0C14A0C5CDA60FBB20329423BBE1</t>
  </si>
  <si>
    <t>56DB91607D0C14A0E5FBA1867F49105735116296941416350D335E6218864BB4E5DD</t>
  </si>
  <si>
    <t>56DB91607D0C14A0E5FBA1867F491056F961612C9A140245714B09362F001</t>
  </si>
  <si>
    <t>조명기구 TYPE "L6" 스팟등레일형  LED 10W  개     ( 호표 53 )</t>
  </si>
  <si>
    <t>56DB91607D0C14A0E5FBA1867F4CE456DB91607D0C14A0C5CDA60FBB20329423BEB5</t>
  </si>
  <si>
    <t>56DB91607D0C14A0E5FBA1867F4CE45735116296941416350D335E6218864BB4E5DD</t>
  </si>
  <si>
    <t>56DB91607D0C14A0E5FBA1867F4CE456F961612C9A140245714B09362F001</t>
  </si>
  <si>
    <t>조명기구 TYPE "L7" 원형직부등  LED 10W  개     ( 호표 54 )</t>
  </si>
  <si>
    <t>56DB91607D0C14A0E5FBA1867F4D8B56DB91607D0C14A0C5CDA60FBB20329423BF5C</t>
  </si>
  <si>
    <t>56DB91607D0C14A0E5FBA1867F4D8B5735116296941416350D335E6218864BB4E5DD</t>
  </si>
  <si>
    <t>56DB91607D0C14A0E5FBA1867F4D8B56F961612C9A140245714B09362F001</t>
  </si>
  <si>
    <t>조명기구 TYPE "L8" 원형직부등(방습형)  LED 10W  개     ( 호표 55 )</t>
  </si>
  <si>
    <t>56DB91607D0C14A0E5FBA1867F42E056DB91607D0C14A0C5CDA60FBB20329423B0D7</t>
  </si>
  <si>
    <t>56DB91607D0C14A0E5FBA1867F42E05735116296941416350D335E6218864BB4E5DD</t>
  </si>
  <si>
    <t>56DB91607D0C14A0E5FBA1867F42E056F961612C9A140245714B09362F001</t>
  </si>
  <si>
    <t>단 가 대 비 표</t>
  </si>
  <si>
    <t>규격</t>
  </si>
  <si>
    <t>조달청가격</t>
  </si>
  <si>
    <t>PAGE</t>
  </si>
  <si>
    <t>거래가격</t>
  </si>
  <si>
    <t>유통물가</t>
  </si>
  <si>
    <t>물가자료</t>
  </si>
  <si>
    <t>조사가격</t>
  </si>
  <si>
    <t>적용단가</t>
  </si>
  <si>
    <t>품목구분</t>
  </si>
  <si>
    <t>노임구분</t>
  </si>
  <si>
    <t>소수점처리</t>
  </si>
  <si>
    <t>자재 1</t>
  </si>
  <si>
    <t>자재 2</t>
  </si>
  <si>
    <t>자재 3</t>
  </si>
  <si>
    <t>자재 4</t>
  </si>
  <si>
    <t>자재 5</t>
  </si>
  <si>
    <t>자재 6</t>
  </si>
  <si>
    <t>자재 7</t>
  </si>
  <si>
    <t>자재 8</t>
  </si>
  <si>
    <t>자재 9</t>
  </si>
  <si>
    <t>자재 10</t>
  </si>
  <si>
    <t>자재 11</t>
  </si>
  <si>
    <t>자재 12</t>
  </si>
  <si>
    <t>자재 13</t>
  </si>
  <si>
    <t>자재 14</t>
  </si>
  <si>
    <t>-</t>
  </si>
  <si>
    <t>자재 15</t>
  </si>
  <si>
    <t>자재 16</t>
  </si>
  <si>
    <t>자재 17</t>
  </si>
  <si>
    <t>자재 18</t>
  </si>
  <si>
    <t>자재 19</t>
  </si>
  <si>
    <t>자재 20</t>
  </si>
  <si>
    <t>자재 21</t>
  </si>
  <si>
    <t>자재 22</t>
  </si>
  <si>
    <t>자재 23</t>
  </si>
  <si>
    <t>자재 24</t>
  </si>
  <si>
    <t>자재 25</t>
  </si>
  <si>
    <t>자재 26</t>
  </si>
  <si>
    <t>자재 27</t>
  </si>
  <si>
    <t>자재 28</t>
  </si>
  <si>
    <t>자재 29</t>
  </si>
  <si>
    <t>자재 30</t>
  </si>
  <si>
    <t>자재 31</t>
  </si>
  <si>
    <t>자재 32</t>
  </si>
  <si>
    <t>자재 33</t>
  </si>
  <si>
    <t>자재 34</t>
  </si>
  <si>
    <t>자재 35</t>
  </si>
  <si>
    <t>자재 36</t>
  </si>
  <si>
    <t>자재 37</t>
  </si>
  <si>
    <t>자재 38</t>
  </si>
  <si>
    <t>자재 39</t>
  </si>
  <si>
    <t>자재 40</t>
  </si>
  <si>
    <t>자재 41</t>
  </si>
  <si>
    <t>자재 42</t>
  </si>
  <si>
    <t>자재 43</t>
  </si>
  <si>
    <t>자재 44</t>
  </si>
  <si>
    <t>자재 45</t>
  </si>
  <si>
    <t>자재 46</t>
  </si>
  <si>
    <t>자재 47</t>
  </si>
  <si>
    <t>자재 48</t>
  </si>
  <si>
    <t>자재 49</t>
  </si>
  <si>
    <t>자재 50</t>
  </si>
  <si>
    <t>자재 51</t>
  </si>
  <si>
    <t>자재 52</t>
  </si>
  <si>
    <t>자재 53</t>
  </si>
  <si>
    <t>자재 54</t>
  </si>
  <si>
    <t>자재 55</t>
  </si>
  <si>
    <t>노임 1</t>
  </si>
  <si>
    <t>B</t>
  </si>
  <si>
    <t>노임 2</t>
  </si>
  <si>
    <t>자재 56</t>
  </si>
  <si>
    <t>자재 57</t>
  </si>
  <si>
    <t>자재 58</t>
  </si>
  <si>
    <t>자재 59</t>
  </si>
  <si>
    <t>자재 60</t>
  </si>
  <si>
    <t>자재 61</t>
  </si>
  <si>
    <t>자재 62</t>
  </si>
  <si>
    <t>자재 63</t>
  </si>
  <si>
    <t>자재 64</t>
  </si>
  <si>
    <t>자재 65</t>
  </si>
  <si>
    <t>자재 66</t>
  </si>
  <si>
    <t>자재 67</t>
  </si>
  <si>
    <t>자재 68</t>
  </si>
  <si>
    <t>자재 69</t>
  </si>
  <si>
    <t>자재 70</t>
  </si>
  <si>
    <t>적용율(%)</t>
  </si>
  <si>
    <t>소수점이하자릿수</t>
  </si>
  <si>
    <t>일위대가 코드</t>
  </si>
  <si>
    <t>강제전선관  ST, 16㎜  (호표 2)</t>
  </si>
  <si>
    <t xml:space="preserve">      내선전공</t>
  </si>
  <si>
    <t>강제전선관  ST, 22㎜  (호표 3)</t>
  </si>
  <si>
    <t>강제전선관  ST, 28㎜  (호표 4)</t>
  </si>
  <si>
    <t>강제전선관  ST, 54㎜  (호표 5)</t>
  </si>
  <si>
    <t>강제전선관  ST, 70㎜  (호표 6)</t>
  </si>
  <si>
    <t>강제전선관  ST, 16㎜, 노출  (호표 7)</t>
  </si>
  <si>
    <t>강제전선관  ST, 22㎜, 노출  (호표 8)</t>
  </si>
  <si>
    <t>강제전선관  ST, 28㎜, 노출  (호표 9)</t>
  </si>
  <si>
    <t>강제전선관  ST, 54㎜, 노출  (호표 10)</t>
  </si>
  <si>
    <t>1종금속제가요전선관  FL, 비방수, 16㎜, 노출  (호표 11)</t>
  </si>
  <si>
    <t>1종금속제가요전선관  FL, 비방수, 28㎜, 노출  (호표 12)</t>
  </si>
  <si>
    <t>1종금속제가요전선관  FL, 비닐피폭, 방수, 54㎜, 노출  (호표 13)</t>
  </si>
  <si>
    <t>아웃렛박스  ST, 8각 54㎜, 노출  (호표 18)</t>
  </si>
  <si>
    <t>아웃렛박스  ST, 4각 54㎜, 노출  (호표 19)</t>
  </si>
  <si>
    <t>스위치박스  ST, 1개용 54㎜, 노출  (호표 20)</t>
  </si>
  <si>
    <t>스위치박스  ST, 2개용 54㎜, 노출  (호표 21)</t>
  </si>
  <si>
    <t>풀박스  ST, 100 * 100 * 100㎜  (호표 22)</t>
  </si>
  <si>
    <t>풀박스  ST, 200 * 200 * 100㎜  (호표 23)</t>
  </si>
  <si>
    <t>파이프행거  천정, 16C  (호표 24)</t>
  </si>
  <si>
    <t>파이프행거  천정, 22C  (호표 25)</t>
  </si>
  <si>
    <t>파이프행거  천정, 28C  (호표 26)</t>
  </si>
  <si>
    <t>파이프행거  천정, 54C  (호표 27)</t>
  </si>
  <si>
    <t>파이프행거  천정, 70C  (호표 28)</t>
  </si>
  <si>
    <t>레일행거    (호표 29)</t>
  </si>
  <si>
    <t>파이프지지대  바닥.벽체, 54C  (호표 30)</t>
  </si>
  <si>
    <t>레일  레일등용  (호표 17)</t>
  </si>
  <si>
    <t>저압가교폴리에틸렌케이블  F-CV, 0.6/1kV, 1C 50㎟, 4열  (호표 31)</t>
  </si>
  <si>
    <t xml:space="preserve">      저압케이블전공</t>
  </si>
  <si>
    <t>저압가교폴리에틸렌케이블  F-CV, 0.6/1kV, 2C 2.5㎟  (호표 32)</t>
  </si>
  <si>
    <t>저압가교폴리에틸렌케이블  F-CV, 0.6/1kV, 4C 35㎟  (호표 33)</t>
  </si>
  <si>
    <t>저독성난연가교폴리올레핀절연전선  HFIX, 450/75OV, 2.5㎟(1.78㎜)  (호표 34)</t>
  </si>
  <si>
    <t>저독성난연가교폴리올레핀절연전선  HFIX, 450/75OV, 4㎟(2.25㎜)  (호표 35)</t>
  </si>
  <si>
    <t>난연PVC절연접지용전선  F-GV, 0.6/1kV, 2.5㎟  (호표 47)</t>
  </si>
  <si>
    <t>난연PVC절연접지용전선  F-GV, 0.6/1kV, 16㎟  (호표 48)</t>
  </si>
  <si>
    <t>난연PVC절연접지용전선  F-GV, 0.6/1kV, 25㎟  (호표 49)</t>
  </si>
  <si>
    <t>압착단자  터미널, 16㎟  (호표 36)</t>
  </si>
  <si>
    <t>압착단자  터미널, 25㎟  (호표 37)</t>
  </si>
  <si>
    <t>러그단자  동관단자, 1홀, 35㎟  (호표 38)</t>
  </si>
  <si>
    <t>러그단자  동관단자, 1홀, 50㎟  (호표 39)</t>
  </si>
  <si>
    <t>분전반 설치비    (호표 1)</t>
  </si>
  <si>
    <t>와이드스위치  단로, 1구  (호표 40)</t>
  </si>
  <si>
    <t>와이드스위치  단로, 2구  (호표 41)</t>
  </si>
  <si>
    <t>와이드스위치  단로, 3구  (호표 42)</t>
  </si>
  <si>
    <t>와이드스위치  단로, 4구  (호표 43)</t>
  </si>
  <si>
    <t>커버형 콘센트  1구, 16A, 250V, 매입형, 접지  (호표 44)</t>
  </si>
  <si>
    <t>콘센트  2구, 16A, 250V, 매입형, 접지  (호표 45)</t>
  </si>
  <si>
    <t>방적콘센트  2구, 16A, 250V, 매입형, 접지  (호표 46)</t>
  </si>
  <si>
    <t>직부형 LED등기구 철거  LED 15W 이하  (호표 14)</t>
  </si>
  <si>
    <t>직부형 LED등기구 철거후재사용  LED 15W 이하  (호표 15)</t>
  </si>
  <si>
    <t>분전반 철거    (호표 16)</t>
  </si>
  <si>
    <t>조명기구 TYPE "L1" 라인등매립형  LED 40W  (호표 50)</t>
  </si>
  <si>
    <t>조명기구 TYPE "L2" T5 간접등  LED 18W  (호표 51)</t>
  </si>
  <si>
    <t>조명기구 TYPE "L3" 라인등레일형  LED 30W  (호표 52)</t>
  </si>
  <si>
    <t>조명기구 TYPE "L6" 스팟등레일형  LED 10W  (호표 53)</t>
  </si>
  <si>
    <t>조명기구 TYPE "L7" 원형직부등  LED 10W  (호표 54)</t>
  </si>
  <si>
    <t>조명기구 TYPE "L8" 원형직부등(방습형)  LED 10W  (호표 55)</t>
  </si>
  <si>
    <t>공 량 산 출 근 거 서</t>
  </si>
  <si>
    <t>품 셈 목 록</t>
  </si>
  <si>
    <t>수  량</t>
  </si>
  <si>
    <t>노임할증-1</t>
  </si>
  <si>
    <t>노임할증-2</t>
  </si>
  <si>
    <t>노임할증-3</t>
  </si>
  <si>
    <t>내역수량</t>
  </si>
  <si>
    <t>직  종  명</t>
  </si>
  <si>
    <t>공  량</t>
  </si>
  <si>
    <t>계</t>
  </si>
  <si>
    <t>비    고</t>
  </si>
  <si>
    <t>일위대가목록+자재</t>
  </si>
  <si>
    <t>강제전선관  ST, 16㎜  M  (호표 2)</t>
  </si>
  <si>
    <t>강제전선관  ST, 22㎜  M  (호표 3)</t>
  </si>
  <si>
    <t>강제전선관  ST, 28㎜  M  (호표 4)</t>
  </si>
  <si>
    <t>강제전선관  ST, 54㎜  M  (호표 5)</t>
  </si>
  <si>
    <t>강제전선관  ST, 70㎜  M  (호표 6)</t>
  </si>
  <si>
    <t>강제전선관  ST, 16㎜, 노출  M  (호표 7)</t>
  </si>
  <si>
    <t>강제전선관  ST, 22㎜, 노출  M  (호표 8)</t>
  </si>
  <si>
    <t>강제전선관  ST, 28㎜, 노출  M  (호표 9)</t>
  </si>
  <si>
    <t>강제전선관  ST, 54㎜, 노출  M  (호표 10)</t>
  </si>
  <si>
    <t>1종금속제가요전선관  FL, 비방수, 16㎜, 노출  M  (호표 11)</t>
  </si>
  <si>
    <t>1종금속제가요전선관  FL, 비방수, 28㎜, 노출  M  (호표 12)</t>
  </si>
  <si>
    <t>1종금속제가요전선관  FL, 비닐피폭, 방수, 54㎜, 노출  M  (호표 13)</t>
  </si>
  <si>
    <t>아웃렛박스  ST, 8각 54㎜, 노출  개  (호표 18)</t>
  </si>
  <si>
    <t>아웃렛박스  ST, 4각 54㎜, 노출  개  (호표 19)</t>
  </si>
  <si>
    <t>스위치박스  ST, 1개용 54㎜, 노출  개  (호표 20)</t>
  </si>
  <si>
    <t>스위치박스  ST, 2개용 54㎜, 노출  개  (호표 21)</t>
  </si>
  <si>
    <t>풀박스  ST, 100 * 100 * 100㎜  개  (호표 22)</t>
  </si>
  <si>
    <t>풀박스  ST, 200 * 200 * 100㎜  개  (호표 23)</t>
  </si>
  <si>
    <t>파이프행거  천정, 16C  개소  (호표 24)</t>
  </si>
  <si>
    <t>파이프행거  천정, 22C  개소  (호표 25)</t>
  </si>
  <si>
    <t>파이프행거  천정, 28C  개소  (호표 26)</t>
  </si>
  <si>
    <t>파이프행거  천정, 54C  개소  (호표 27)</t>
  </si>
  <si>
    <t>파이프행거  천정, 70C  개소  (호표 28)</t>
  </si>
  <si>
    <t>레일행거    개소  (호표 29)</t>
  </si>
  <si>
    <t>파이프지지대  바닥.벽체, 54C  개소  (호표 30)</t>
  </si>
  <si>
    <t>레일  레일등용  M  (호표 17)</t>
  </si>
  <si>
    <t>저압가교폴리에틸렌케이블  F-CV, 0.6/1kV, 1C 50㎟, 4열  M  (호표 31)</t>
  </si>
  <si>
    <t>저압가교폴리에틸렌케이블  F-CV, 0.6/1kV, 2C 2.5㎟  M  (호표 32)</t>
  </si>
  <si>
    <t>저압가교폴리에틸렌케이블  F-CV, 0.6/1kV, 4C 35㎟  M  (호표 33)</t>
  </si>
  <si>
    <t>저독성난연가교폴리올레핀절연전선  HFIX, 450/75OV, 2.5㎟(1.78㎜)  M  (호표 34)</t>
  </si>
  <si>
    <t>저독성난연가교폴리올레핀절연전선  HFIX, 450/75OV, 4㎟(2.25㎜)  M  (호표 35)</t>
  </si>
  <si>
    <t>난연PVC절연접지용전선  F-GV, 0.6/1kV, 2.5㎟  M  (호표 47)</t>
  </si>
  <si>
    <t>난연PVC절연접지용전선  F-GV, 0.6/1kV, 16㎟  M  (호표 48)</t>
  </si>
  <si>
    <t>난연PVC절연접지용전선  F-GV, 0.6/1kV, 25㎟  M  (호표 49)</t>
  </si>
  <si>
    <t>압착단자  터미널, 16㎟  개  (호표 36)</t>
  </si>
  <si>
    <t>압착단자  터미널, 25㎟  개  (호표 37)</t>
  </si>
  <si>
    <t>러그단자  동관단자, 1홀, 35㎟  개  (호표 38)</t>
  </si>
  <si>
    <t>러그단자  동관단자, 1홀, 50㎟  개  (호표 39)</t>
  </si>
  <si>
    <t>분전반 설치비    면  (호표 1)</t>
  </si>
  <si>
    <t>와이드스위치  단로, 1구  개  (호표 40)</t>
  </si>
  <si>
    <t>와이드스위치  단로, 2구  개  (호표 41)</t>
  </si>
  <si>
    <t>와이드스위치  단로, 3구  개  (호표 42)</t>
  </si>
  <si>
    <t>와이드스위치  단로, 4구  개  (호표 43)</t>
  </si>
  <si>
    <t>커버형 콘센트  1구, 16A, 250V, 매입형, 접지  개  (호표 44)</t>
  </si>
  <si>
    <t>콘센트  2구, 16A, 250V, 매입형, 접지  개  (호표 45)</t>
  </si>
  <si>
    <t>방적콘센트  2구, 16A, 250V, 매입형, 접지  개  (호표 46)</t>
  </si>
  <si>
    <t>직부형 LED등기구 철거  LED 15W 이하  개  (호표 14)</t>
  </si>
  <si>
    <t>전기 5-26</t>
  </si>
  <si>
    <t>직부형 LED등기구 철거후재사용  LED 15W 이하  개  (호표 15)</t>
  </si>
  <si>
    <t>분전반 철거    개  (호표 16)</t>
  </si>
  <si>
    <t>조명기구 TYPE "L1" 라인등매립형  LED 40W  개  (호표 50)</t>
  </si>
  <si>
    <t>전기 5-26-5</t>
  </si>
  <si>
    <t>조명기구 TYPE "L2" T5 간접등  LED 18W  개  (호표 51)</t>
  </si>
  <si>
    <t>조명기구 TYPE "L3" 라인등레일형  LED 30W  개  (호표 52)</t>
  </si>
  <si>
    <t>전기 5-25-2</t>
  </si>
  <si>
    <t>조명기구 TYPE "L6" 스팟등레일형  LED 10W  개  (호표 53)</t>
  </si>
  <si>
    <t>조명기구 TYPE "L7" 원형직부등  LED 10W  개  (호표 54)</t>
  </si>
  <si>
    <t>조명기구 TYPE "L8" 원형직부등(방습형)  LED 10W  개  (호표 55)</t>
  </si>
  <si>
    <t>이 Sheet는 수정하지 마십시요</t>
  </si>
  <si>
    <t>공사구분</t>
  </si>
  <si>
    <t>D</t>
  </si>
  <si>
    <t>타이틀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</si>
  <si>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</si>
  <si>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</si>
  <si>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</si>
  <si>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</si>
  <si>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</si>
  <si>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</si>
  <si>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</si>
  <si>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C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</si>
  <si>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</si>
  <si>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</si>
  <si>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</si>
  <si>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</si>
  <si>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</si>
  <si>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</si>
  <si>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</si>
  <si>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</si>
  <si>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</si>
  <si>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</si>
  <si>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A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</si>
  <si>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</si>
  <si>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</si>
  <si>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</si>
  <si>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</si>
  <si>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</si>
  <si>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</si>
  <si>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단가 순서</t>
  </si>
  <si>
    <t>코드</t>
  </si>
  <si>
    <t>공종구분명</t>
  </si>
  <si>
    <t>원가비목코드</t>
  </si>
  <si>
    <t>고 재 처 리 비</t>
  </si>
  <si>
    <t>A3</t>
  </si>
  <si>
    <t>운 반 비</t>
  </si>
  <si>
    <t>C1</t>
  </si>
  <si>
    <t>관 급 자 재 비</t>
  </si>
  <si>
    <t>DJ</t>
  </si>
  <si>
    <t>완 제 품</t>
  </si>
  <si>
    <t>D3</t>
  </si>
  <si>
    <t>가 설 비</t>
  </si>
  <si>
    <t>한 전 인 입 비</t>
  </si>
  <si>
    <t>사용 전 검사비</t>
  </si>
  <si>
    <t>폐기물 처리비</t>
  </si>
  <si>
    <t>폐기물 상차비</t>
  </si>
  <si>
    <t>시트명</t>
    <phoneticPr fontId="1" type="noConversion"/>
  </si>
  <si>
    <t>공종별집계표</t>
    <phoneticPr fontId="1" type="noConversion"/>
  </si>
  <si>
    <t>행</t>
    <phoneticPr fontId="1" type="noConversion"/>
  </si>
  <si>
    <t>열</t>
    <phoneticPr fontId="1" type="noConversion"/>
  </si>
  <si>
    <t>공 사 원 가 계 산 서</t>
    <phoneticPr fontId="1" type="noConversion"/>
  </si>
  <si>
    <t>A</t>
    <phoneticPr fontId="1" type="noConversion"/>
  </si>
  <si>
    <t xml:space="preserve">공사명: </t>
    <phoneticPr fontId="1" type="noConversion"/>
  </si>
  <si>
    <t>금액</t>
    <phoneticPr fontId="1" type="noConversion"/>
  </si>
  <si>
    <t>원정</t>
    <phoneticPr fontId="1" type="noConversion"/>
  </si>
  <si>
    <t>순공사비 10억미만 기준(공사기간 1개월미만)</t>
    <phoneticPr fontId="1" type="noConversion"/>
  </si>
  <si>
    <t>공사규모(재+직노+경)</t>
    <phoneticPr fontId="13" type="noConversion"/>
  </si>
  <si>
    <t>공사기간</t>
    <phoneticPr fontId="13" type="noConversion"/>
  </si>
  <si>
    <t>간접노무비</t>
    <phoneticPr fontId="13" type="noConversion"/>
  </si>
  <si>
    <t>기타경비</t>
    <phoneticPr fontId="13" type="noConversion"/>
  </si>
  <si>
    <t>비        목</t>
  </si>
  <si>
    <t>금      액</t>
  </si>
  <si>
    <t>구        성        비</t>
  </si>
  <si>
    <t>집계표금액</t>
    <phoneticPr fontId="1" type="noConversion"/>
  </si>
  <si>
    <t>순공사비 10억미만 기준(공사기간 6개월이하)</t>
    <phoneticPr fontId="1" type="noConversion"/>
  </si>
  <si>
    <t>10억미만</t>
    <phoneticPr fontId="13" type="noConversion"/>
  </si>
  <si>
    <t>6개월 이하</t>
    <phoneticPr fontId="13" type="noConversion"/>
  </si>
  <si>
    <t>A1</t>
  </si>
  <si>
    <t>재</t>
    <phoneticPr fontId="1" type="noConversion"/>
  </si>
  <si>
    <t>직  접  재  료  비</t>
  </si>
  <si>
    <t>순공사비</t>
    <phoneticPr fontId="1" type="noConversion"/>
  </si>
  <si>
    <t>순공사비 10억미만 기준(공사기간 7~12개월이하)</t>
    <phoneticPr fontId="1" type="noConversion"/>
  </si>
  <si>
    <t>7~12 이하</t>
    <phoneticPr fontId="13" type="noConversion"/>
  </si>
  <si>
    <t>A2</t>
  </si>
  <si>
    <t>료</t>
    <phoneticPr fontId="1" type="noConversion"/>
  </si>
  <si>
    <t>간  접  재  료  비</t>
  </si>
  <si>
    <t>순공사비 10억미만 기준(공사기간 13~36개월이하)</t>
    <phoneticPr fontId="1" type="noConversion"/>
  </si>
  <si>
    <t>13~36 이하</t>
    <phoneticPr fontId="13" type="noConversion"/>
  </si>
  <si>
    <t>AS</t>
  </si>
  <si>
    <t>비</t>
    <phoneticPr fontId="1" type="noConversion"/>
  </si>
  <si>
    <t>[ 소          계 ]</t>
  </si>
  <si>
    <t>순공사비 10억미만 기준(공사기간 36개월초과)</t>
    <phoneticPr fontId="1" type="noConversion"/>
  </si>
  <si>
    <t>36개월 초과</t>
    <phoneticPr fontId="13" type="noConversion"/>
  </si>
  <si>
    <t>B1</t>
  </si>
  <si>
    <t>H</t>
  </si>
  <si>
    <t>노</t>
    <phoneticPr fontId="1" type="noConversion"/>
  </si>
  <si>
    <t>직  접  노  무  비</t>
  </si>
  <si>
    <t>한전인입비</t>
    <phoneticPr fontId="1" type="noConversion"/>
  </si>
  <si>
    <t>10~50억미만</t>
    <phoneticPr fontId="13" type="noConversion"/>
  </si>
  <si>
    <t>B2</t>
  </si>
  <si>
    <t>무</t>
    <phoneticPr fontId="1" type="noConversion"/>
  </si>
  <si>
    <t>간  접  노  무  비</t>
  </si>
  <si>
    <t>직접노무비의</t>
    <phoneticPr fontId="1" type="noConversion"/>
  </si>
  <si>
    <t>관급자재비</t>
    <phoneticPr fontId="1" type="noConversion"/>
  </si>
  <si>
    <t>국가계약법 적용</t>
    <phoneticPr fontId="1" type="noConversion"/>
  </si>
  <si>
    <t>BS</t>
  </si>
  <si>
    <t>5억미만 8%, 5~30억 6.5%, 30~100억 5% (공급가액 기준)</t>
    <phoneticPr fontId="1" type="noConversion"/>
  </si>
  <si>
    <t>C2</t>
  </si>
  <si>
    <t>J</t>
  </si>
  <si>
    <t>순</t>
    <phoneticPr fontId="1" type="noConversion"/>
  </si>
  <si>
    <t>기   계    경   비</t>
  </si>
  <si>
    <t>C4</t>
  </si>
  <si>
    <t>운반비</t>
    <phoneticPr fontId="1" type="noConversion"/>
  </si>
  <si>
    <t xml:space="preserve">산업안전보건관리비 </t>
    <phoneticPr fontId="1" type="noConversion"/>
  </si>
  <si>
    <t>노임조정</t>
    <phoneticPr fontId="1" type="noConversion"/>
  </si>
  <si>
    <t>50~300억미만</t>
    <phoneticPr fontId="13" type="noConversion"/>
  </si>
  <si>
    <t>L</t>
    <phoneticPr fontId="1" type="noConversion"/>
  </si>
  <si>
    <t>공</t>
    <phoneticPr fontId="1" type="noConversion"/>
  </si>
  <si>
    <t>산  재  보  험  료</t>
  </si>
  <si>
    <t>노무비의</t>
    <phoneticPr fontId="1" type="noConversion"/>
  </si>
  <si>
    <t>모든 건설공사에 적용</t>
    <phoneticPr fontId="1" type="noConversion"/>
  </si>
  <si>
    <t>대상액1: 재료비(도급자관급포함)+직노</t>
    <phoneticPr fontId="1" type="noConversion"/>
  </si>
  <si>
    <t>%</t>
    <phoneticPr fontId="1" type="noConversion"/>
  </si>
  <si>
    <t>C5</t>
  </si>
  <si>
    <t>고  용  보  험  료</t>
  </si>
  <si>
    <t>총공사비(도급액+도급자관급) 2천만원 미만의 건설공사를 건설업자가 아닌자가 시공시 제외</t>
    <phoneticPr fontId="1" type="noConversion"/>
  </si>
  <si>
    <t>C6</t>
  </si>
  <si>
    <t>사</t>
    <phoneticPr fontId="1" type="noConversion"/>
  </si>
  <si>
    <t>국민  건강  보험료</t>
  </si>
  <si>
    <t>공사기간 1개월(30일)이상 모든 공사에 적용</t>
    <phoneticPr fontId="1" type="noConversion"/>
  </si>
  <si>
    <t>대상액1기준 5억 미만(총액2천만 이상)</t>
    <phoneticPr fontId="1" type="noConversion"/>
  </si>
  <si>
    <t>추정금액 : 추정가격+부가가치세+관급금액</t>
    <phoneticPr fontId="1" type="noConversion"/>
  </si>
  <si>
    <t>C7</t>
  </si>
  <si>
    <t>경</t>
    <phoneticPr fontId="1" type="noConversion"/>
  </si>
  <si>
    <t>국민  연금  보험료</t>
  </si>
  <si>
    <t>(재+직노+도급자관급(부가세제외))의3.11%</t>
    <phoneticPr fontId="1" type="noConversion"/>
  </si>
  <si>
    <t>300억~1000억미만</t>
    <phoneticPr fontId="13" type="noConversion"/>
  </si>
  <si>
    <t>원</t>
    <phoneticPr fontId="1" type="noConversion"/>
  </si>
  <si>
    <t>노인장기요양 보험료</t>
    <phoneticPr fontId="1" type="noConversion"/>
  </si>
  <si>
    <t>건강보혐료의</t>
    <phoneticPr fontId="1" type="noConversion"/>
  </si>
  <si>
    <t>B</t>
    <phoneticPr fontId="1" type="noConversion"/>
  </si>
  <si>
    <t>(재+직.노)의 3.11% *1.2</t>
    <phoneticPr fontId="1" type="noConversion"/>
  </si>
  <si>
    <t>공사개월 :</t>
    <phoneticPr fontId="13" type="noConversion"/>
  </si>
  <si>
    <t>개월</t>
    <phoneticPr fontId="13" type="noConversion"/>
  </si>
  <si>
    <t>C8</t>
  </si>
  <si>
    <t>퇴직  공제  부금비</t>
  </si>
  <si>
    <t>총공사비(도급액+도급자관급) 1억원 이상 적용</t>
    <phoneticPr fontId="1" type="noConversion"/>
  </si>
  <si>
    <t>대상액1기준 5억 이상~50억미만</t>
    <phoneticPr fontId="1" type="noConversion"/>
  </si>
  <si>
    <t>CA</t>
  </si>
  <si>
    <t>가</t>
    <phoneticPr fontId="1" type="noConversion"/>
  </si>
  <si>
    <t>산업안전보건관리비</t>
  </si>
  <si>
    <t>총공사비(도급액+도급자관급) 2천만원 이상 적용</t>
    <phoneticPr fontId="1" type="noConversion"/>
  </si>
  <si>
    <t>(재+직노+도급자관급(부가세제외))의2.28%+4,325천원</t>
    <phoneticPr fontId="1" type="noConversion"/>
  </si>
  <si>
    <t>CG</t>
  </si>
  <si>
    <t>기   타    경   비</t>
  </si>
  <si>
    <t>(재료비+노무비)의</t>
    <phoneticPr fontId="1" type="noConversion"/>
  </si>
  <si>
    <t>((재+직.노)의 2.28%+4,325천원)*1.2</t>
    <phoneticPr fontId="1" type="noConversion"/>
  </si>
  <si>
    <t>1000억이상</t>
    <phoneticPr fontId="13" type="noConversion"/>
  </si>
  <si>
    <t>CH</t>
  </si>
  <si>
    <t>공사이행보증수수료</t>
    <phoneticPr fontId="1" type="noConversion"/>
  </si>
  <si>
    <t>CK</t>
  </si>
  <si>
    <t>하도급지급보증수수료</t>
  </si>
  <si>
    <t>순계약금액 = 공급가액+((도급자관급)-부가가치세)-배상책임공제료</t>
    <phoneticPr fontId="1" type="noConversion"/>
  </si>
  <si>
    <t>CL</t>
  </si>
  <si>
    <t>환경보전비</t>
    <phoneticPr fontId="1" type="noConversion"/>
  </si>
  <si>
    <t>순계약금액 :</t>
    <phoneticPr fontId="1" type="noConversion"/>
  </si>
  <si>
    <t>CS</t>
  </si>
  <si>
    <t>순계약금액 적용구간</t>
    <phoneticPr fontId="1" type="noConversion"/>
  </si>
  <si>
    <t>기본요율</t>
    <phoneticPr fontId="1" type="noConversion"/>
  </si>
  <si>
    <t>초과일수(3년기본)</t>
    <phoneticPr fontId="1" type="noConversion"/>
  </si>
  <si>
    <t>배상책임공제료</t>
    <phoneticPr fontId="1" type="noConversion"/>
  </si>
  <si>
    <t>S1</t>
  </si>
  <si>
    <t xml:space="preserve">        계</t>
  </si>
  <si>
    <t>5억이하</t>
    <phoneticPr fontId="1" type="noConversion"/>
  </si>
  <si>
    <t>D1</t>
  </si>
  <si>
    <t>일  반  관  리  비</t>
  </si>
  <si>
    <t>계 의</t>
    <phoneticPr fontId="1" type="noConversion"/>
  </si>
  <si>
    <t>5억미만 6%, 5~30억 5.5%, 30~100억 5% (공급가액 기준)</t>
    <phoneticPr fontId="1" type="noConversion"/>
  </si>
  <si>
    <t>5억초과~10억이하</t>
    <phoneticPr fontId="1" type="noConversion"/>
  </si>
  <si>
    <t>D2</t>
  </si>
  <si>
    <t>이              윤</t>
  </si>
  <si>
    <t>(노무비+경비+일반관리비)의</t>
    <phoneticPr fontId="1" type="noConversion"/>
  </si>
  <si>
    <t>50억미만 15%, 50~300억 12% (공급가액 기준)</t>
    <phoneticPr fontId="1" type="noConversion"/>
  </si>
  <si>
    <t>10억초과~20억이하</t>
    <phoneticPr fontId="1" type="noConversion"/>
  </si>
  <si>
    <t>300~1000억미만</t>
    <phoneticPr fontId="13" type="noConversion"/>
  </si>
  <si>
    <t>소방시설 배상책임공제료</t>
    <phoneticPr fontId="1" type="noConversion"/>
  </si>
  <si>
    <t>5억이하 0.364%, 5억초과~10억이하 0.351%</t>
    <phoneticPr fontId="1" type="noConversion"/>
  </si>
  <si>
    <t>20억초과~30억이하</t>
    <phoneticPr fontId="1" type="noConversion"/>
  </si>
  <si>
    <t>고재처리비</t>
    <phoneticPr fontId="1" type="noConversion"/>
  </si>
  <si>
    <t>30억초과~40억이하</t>
    <phoneticPr fontId="1" type="noConversion"/>
  </si>
  <si>
    <t>10억미만</t>
    <phoneticPr fontId="1" type="noConversion"/>
  </si>
  <si>
    <t>10~50억미만</t>
    <phoneticPr fontId="1" type="noConversion"/>
  </si>
  <si>
    <t>50억~300억미만</t>
    <phoneticPr fontId="1" type="noConversion"/>
  </si>
  <si>
    <t>300억~1000억미만</t>
    <phoneticPr fontId="1" type="noConversion"/>
  </si>
  <si>
    <t>1000억이상</t>
    <phoneticPr fontId="1" type="noConversion"/>
  </si>
  <si>
    <t>D9</t>
  </si>
  <si>
    <t>공   급    가   액</t>
    <phoneticPr fontId="1" type="noConversion"/>
  </si>
  <si>
    <t>40억초과~50억이하</t>
    <phoneticPr fontId="1" type="noConversion"/>
  </si>
  <si>
    <t>DB</t>
  </si>
  <si>
    <t>부  가  가  치  세</t>
  </si>
  <si>
    <t>공급가액의</t>
    <phoneticPr fontId="1" type="noConversion"/>
  </si>
  <si>
    <t>DH</t>
  </si>
  <si>
    <t>도      급      액</t>
  </si>
  <si>
    <t>천단위 미만 절사</t>
    <phoneticPr fontId="1" type="noConversion"/>
  </si>
  <si>
    <t>집계표금액 절상</t>
    <phoneticPr fontId="1" type="noConversion"/>
  </si>
  <si>
    <t>일반관리비</t>
    <phoneticPr fontId="1" type="noConversion"/>
  </si>
  <si>
    <t>5억미만</t>
    <phoneticPr fontId="1" type="noConversion"/>
  </si>
  <si>
    <t>5억~30억미만</t>
    <phoneticPr fontId="1" type="noConversion"/>
  </si>
  <si>
    <t>30억~100억미만</t>
    <phoneticPr fontId="1" type="noConversion"/>
  </si>
  <si>
    <t>100억이상</t>
    <phoneticPr fontId="1" type="noConversion"/>
  </si>
  <si>
    <t>재해예방 기술지도</t>
    <phoneticPr fontId="1" type="noConversion"/>
  </si>
  <si>
    <t>1개월이상, 1억원이상~120억미만 적용(섬지역제외,제주도반영)</t>
    <phoneticPr fontId="1" type="noConversion"/>
  </si>
  <si>
    <t>재해예방</t>
    <phoneticPr fontId="1" type="noConversion"/>
  </si>
  <si>
    <t>한전신청비/사용전검사비</t>
    <phoneticPr fontId="1" type="noConversion"/>
  </si>
  <si>
    <t>천단위 미만 절상</t>
    <phoneticPr fontId="1" type="noConversion"/>
  </si>
  <si>
    <t>한전인입비/검사비</t>
    <phoneticPr fontId="1" type="noConversion"/>
  </si>
  <si>
    <t>이윤</t>
    <phoneticPr fontId="1" type="noConversion"/>
  </si>
  <si>
    <t>50억미만</t>
    <phoneticPr fontId="1" type="noConversion"/>
  </si>
  <si>
    <t>관급자재(관급자설치)</t>
    <phoneticPr fontId="1" type="noConversion"/>
  </si>
  <si>
    <t>관급자설치</t>
    <phoneticPr fontId="1" type="noConversion"/>
  </si>
  <si>
    <t>관급자재(도급자설치)</t>
    <phoneticPr fontId="1" type="noConversion"/>
  </si>
  <si>
    <t>도급자설치</t>
    <phoneticPr fontId="1" type="noConversion"/>
  </si>
  <si>
    <t>S2</t>
  </si>
  <si>
    <t>총   공   사   비</t>
    <phoneticPr fontId="1" type="noConversion"/>
  </si>
  <si>
    <r>
      <t xml:space="preserve">조달청 원가계산 제비율표 참고 </t>
    </r>
    <r>
      <rPr>
        <sz val="14"/>
        <color rgb="FFFFFFCC"/>
        <rFont val="맑은 고딕"/>
        <family val="3"/>
        <charset val="129"/>
      </rPr>
      <t>↓↓↓</t>
    </r>
    <phoneticPr fontId="1" type="noConversion"/>
  </si>
  <si>
    <t>RGBWW 12v/220v</t>
    <phoneticPr fontId="1" type="noConversion"/>
  </si>
  <si>
    <t>물품식별번호</t>
    <phoneticPr fontId="1" type="noConversion"/>
  </si>
  <si>
    <t>관급자재</t>
    <phoneticPr fontId="1" type="noConversion"/>
  </si>
  <si>
    <t>관급자재
24627908</t>
    <phoneticPr fontId="1" type="noConversion"/>
  </si>
  <si>
    <t>도급견적서</t>
    <phoneticPr fontId="1" type="noConversion"/>
  </si>
  <si>
    <t>도급견저것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</si>
</sst>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,###"/>
    <numFmt numFmtId="177" formatCode="#,##0.00#"/>
    <numFmt numFmtId="178" formatCode="#,##0.0"/>
    <numFmt numFmtId="179" formatCode="#,##0.00#;\-#,##0.00#;#"/>
    <numFmt numFmtId="180" formatCode="0.0%"/>
    <numFmt numFmtId="181" formatCode="0.000%"/>
    <numFmt numFmtId="182" formatCode="#,##0_ "/>
  </numFmts>
  <fonts count="3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5"/>
      <color theme="1"/>
      <name val="돋움체"/>
      <family val="3"/>
      <charset val="129"/>
    </font>
    <font>
      <b/>
      <u/>
      <sz val="20"/>
      <color theme="1"/>
      <name val="돋움체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4"/>
      <color theme="1"/>
      <name val="돋움체"/>
      <family val="3"/>
      <charset val="129"/>
    </font>
    <font>
      <sz val="11"/>
      <name val="돋움"/>
      <family val="3"/>
      <charset val="129"/>
    </font>
    <font>
      <b/>
      <sz val="12"/>
      <name val="굴림"/>
      <family val="3"/>
      <charset val="129"/>
    </font>
    <font>
      <sz val="8"/>
      <name val="바탕체"/>
      <family val="1"/>
      <charset val="129"/>
    </font>
    <font>
      <b/>
      <sz val="12"/>
      <color theme="1"/>
      <name val="굴림"/>
      <family val="3"/>
      <charset val="129"/>
    </font>
    <font>
      <sz val="12"/>
      <name val="굴림"/>
      <family val="3"/>
      <charset val="129"/>
    </font>
    <font>
      <sz val="12"/>
      <color theme="1"/>
      <name val="돋움체"/>
      <family val="3"/>
      <charset val="129"/>
    </font>
    <font>
      <b/>
      <sz val="11"/>
      <color rgb="FFFF0000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rgb="FFFFFFCC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3"/>
      <name val="맑은 고딕"/>
      <family val="3"/>
      <charset val="129"/>
    </font>
    <font>
      <sz val="13"/>
      <color rgb="FFFFFFCC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굴림"/>
      <family val="3"/>
      <charset val="129"/>
    </font>
    <font>
      <sz val="11"/>
      <color rgb="FFFFFFCC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4"/>
      <color rgb="FFFFFFCC"/>
      <name val="맑은 고딕"/>
      <family val="3"/>
      <charset val="129"/>
      <scheme val="minor"/>
    </font>
    <font>
      <sz val="14"/>
      <color rgb="FFFFFFCC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0" borderId="0"/>
    <xf numFmtId="0" fontId="5" fillId="0" borderId="0">
      <alignment vertical="center"/>
    </xf>
  </cellStyleXfs>
  <cellXfs count="313">
    <xf numFmtId="0" fontId="0" fillId="0" borderId="0" xfId="0">
      <alignment vertical="center"/>
    </xf>
    <xf numFmtId="0" fontId="0" fillId="0" borderId="0" xfId="0" quotePrefix="1">
      <alignment vertical="center"/>
    </xf>
    <xf numFmtId="0" fontId="2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1" xfId="0" quotePrefix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4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quotePrefix="1" applyAlignment="1">
      <alignment vertical="top"/>
    </xf>
    <xf numFmtId="0" fontId="0" fillId="0" borderId="0" xfId="0" applyAlignment="1">
      <alignment vertical="top"/>
    </xf>
    <xf numFmtId="0" fontId="4" fillId="0" borderId="4" xfId="0" quotePrefix="1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76" fontId="3" fillId="0" borderId="4" xfId="0" applyNumberFormat="1" applyFont="1" applyBorder="1" applyAlignment="1">
      <alignment vertical="center" wrapText="1"/>
    </xf>
    <xf numFmtId="0" fontId="3" fillId="0" borderId="4" xfId="0" quotePrefix="1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76" fontId="4" fillId="0" borderId="4" xfId="0" quotePrefix="1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vertical="top" wrapText="1"/>
    </xf>
    <xf numFmtId="0" fontId="0" fillId="0" borderId="1" xfId="0" applyBorder="1">
      <alignment vertical="center"/>
    </xf>
    <xf numFmtId="0" fontId="0" fillId="0" borderId="2" xfId="0" quotePrefix="1" applyBorder="1">
      <alignment vertical="center"/>
    </xf>
    <xf numFmtId="0" fontId="0" fillId="0" borderId="4" xfId="0" quotePrefix="1" applyBorder="1" applyAlignment="1">
      <alignment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quotePrefix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77" fontId="3" fillId="0" borderId="6" xfId="0" applyNumberFormat="1" applyFont="1" applyBorder="1">
      <alignment vertical="center"/>
    </xf>
    <xf numFmtId="177" fontId="3" fillId="0" borderId="8" xfId="0" applyNumberFormat="1" applyFont="1" applyBorder="1" applyAlignment="1">
      <alignment vertical="center" wrapText="1"/>
    </xf>
    <xf numFmtId="178" fontId="3" fillId="0" borderId="4" xfId="0" applyNumberFormat="1" applyFont="1" applyBorder="1" applyAlignment="1">
      <alignment vertical="center" wrapText="1"/>
    </xf>
    <xf numFmtId="178" fontId="3" fillId="0" borderId="6" xfId="0" applyNumberFormat="1" applyFont="1" applyBorder="1">
      <alignment vertical="center"/>
    </xf>
    <xf numFmtId="178" fontId="3" fillId="0" borderId="8" xfId="0" applyNumberFormat="1" applyFont="1" applyBorder="1" applyAlignment="1">
      <alignment vertical="center" wrapText="1"/>
    </xf>
    <xf numFmtId="179" fontId="0" fillId="0" borderId="4" xfId="0" quotePrefix="1" applyNumberFormat="1" applyBorder="1" applyAlignment="1">
      <alignment vertical="center" wrapText="1"/>
    </xf>
    <xf numFmtId="179" fontId="3" fillId="0" borderId="4" xfId="0" applyNumberFormat="1" applyFont="1" applyBorder="1" applyAlignment="1">
      <alignment vertical="center" wrapText="1"/>
    </xf>
    <xf numFmtId="179" fontId="0" fillId="0" borderId="0" xfId="0" applyNumberFormat="1">
      <alignment vertical="center"/>
    </xf>
    <xf numFmtId="0" fontId="0" fillId="0" borderId="9" xfId="0" applyBorder="1" applyAlignment="1">
      <alignment vertical="center" wrapText="1"/>
    </xf>
    <xf numFmtId="0" fontId="3" fillId="0" borderId="9" xfId="0" quotePrefix="1" applyFont="1" applyBorder="1" applyAlignment="1">
      <alignment vertical="center" wrapText="1"/>
    </xf>
    <xf numFmtId="0" fontId="3" fillId="2" borderId="4" xfId="0" quotePrefix="1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176" fontId="3" fillId="2" borderId="4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10" fillId="0" borderId="0" xfId="0" applyNumberFormat="1" applyFont="1" applyAlignment="1">
      <alignment vertical="center" shrinkToFit="1"/>
    </xf>
    <xf numFmtId="176" fontId="10" fillId="0" borderId="0" xfId="0" applyNumberFormat="1" applyFont="1" applyAlignment="1">
      <alignment horizontal="right" vertical="center" shrinkToFit="1"/>
    </xf>
    <xf numFmtId="176" fontId="10" fillId="0" borderId="0" xfId="0" applyNumberFormat="1" applyFont="1" applyAlignment="1">
      <alignment horizontal="center" vertical="center"/>
    </xf>
    <xf numFmtId="41" fontId="0" fillId="0" borderId="0" xfId="1" applyFont="1" applyProtection="1">
      <alignment vertical="center"/>
    </xf>
    <xf numFmtId="0" fontId="0" fillId="0" borderId="0" xfId="0" quotePrefix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5" fillId="0" borderId="0" xfId="2" applyFont="1" applyAlignment="1">
      <alignment vertical="center"/>
    </xf>
    <xf numFmtId="0" fontId="11" fillId="0" borderId="0" xfId="2" applyAlignment="1">
      <alignment horizontal="center"/>
    </xf>
    <xf numFmtId="0" fontId="16" fillId="0" borderId="9" xfId="0" quotePrefix="1" applyFont="1" applyBorder="1" applyAlignment="1">
      <alignment horizontal="center" vertical="center" wrapText="1"/>
    </xf>
    <xf numFmtId="0" fontId="15" fillId="0" borderId="19" xfId="2" applyFont="1" applyBorder="1" applyAlignment="1">
      <alignment vertical="center"/>
    </xf>
    <xf numFmtId="0" fontId="15" fillId="0" borderId="20" xfId="2" applyFont="1" applyBorder="1" applyAlignment="1">
      <alignment horizontal="center" vertical="center"/>
    </xf>
    <xf numFmtId="10" fontId="15" fillId="0" borderId="0" xfId="2" applyNumberFormat="1" applyFont="1" applyAlignment="1">
      <alignment horizontal="center" vertical="center"/>
    </xf>
    <xf numFmtId="10" fontId="15" fillId="0" borderId="21" xfId="2" applyNumberFormat="1" applyFont="1" applyBorder="1" applyAlignment="1">
      <alignment horizontal="center" vertical="center"/>
    </xf>
    <xf numFmtId="0" fontId="17" fillId="0" borderId="0" xfId="2" applyFont="1" applyAlignment="1">
      <alignment horizontal="center"/>
    </xf>
    <xf numFmtId="0" fontId="0" fillId="0" borderId="22" xfId="0" quotePrefix="1" applyBorder="1" applyAlignment="1">
      <alignment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quotePrefix="1" applyBorder="1" applyAlignment="1">
      <alignment horizontal="distributed" vertical="distributed" wrapText="1" indent="2"/>
    </xf>
    <xf numFmtId="176" fontId="18" fillId="3" borderId="25" xfId="0" applyNumberFormat="1" applyFont="1" applyFill="1" applyBorder="1" applyAlignment="1">
      <alignment vertical="center" wrapText="1"/>
    </xf>
    <xf numFmtId="0" fontId="19" fillId="0" borderId="22" xfId="0" quotePrefix="1" applyFont="1" applyBorder="1" applyAlignment="1">
      <alignment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9" xfId="0" quotePrefix="1" applyFont="1" applyBorder="1" applyAlignment="1">
      <alignment horizontal="distributed" vertical="distributed" wrapText="1" indent="2"/>
    </xf>
    <xf numFmtId="176" fontId="19" fillId="0" borderId="29" xfId="0" applyNumberFormat="1" applyFont="1" applyBorder="1" applyAlignment="1">
      <alignment vertical="center" wrapText="1"/>
    </xf>
    <xf numFmtId="0" fontId="11" fillId="0" borderId="0" xfId="2"/>
    <xf numFmtId="0" fontId="19" fillId="0" borderId="33" xfId="0" applyFont="1" applyBorder="1" applyAlignment="1">
      <alignment horizontal="center" vertical="center" wrapText="1"/>
    </xf>
    <xf numFmtId="0" fontId="19" fillId="0" borderId="9" xfId="0" quotePrefix="1" applyFont="1" applyBorder="1" applyAlignment="1">
      <alignment horizontal="distributed" vertical="distributed" wrapText="1" indent="2"/>
    </xf>
    <xf numFmtId="176" fontId="19" fillId="0" borderId="9" xfId="0" applyNumberFormat="1" applyFont="1" applyBorder="1" applyAlignment="1">
      <alignment vertical="center" wrapText="1"/>
    </xf>
    <xf numFmtId="0" fontId="15" fillId="0" borderId="36" xfId="2" applyFont="1" applyBorder="1" applyAlignment="1">
      <alignment vertical="center"/>
    </xf>
    <xf numFmtId="0" fontId="15" fillId="0" borderId="33" xfId="2" applyFont="1" applyBorder="1" applyAlignment="1">
      <alignment horizontal="center" vertical="center"/>
    </xf>
    <xf numFmtId="10" fontId="15" fillId="0" borderId="37" xfId="2" applyNumberFormat="1" applyFont="1" applyBorder="1" applyAlignment="1">
      <alignment horizontal="center" vertical="center"/>
    </xf>
    <xf numFmtId="10" fontId="15" fillId="0" borderId="38" xfId="2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5" xfId="0" quotePrefix="1" applyFont="1" applyBorder="1" applyAlignment="1">
      <alignment horizontal="distributed" vertical="distributed" wrapText="1" indent="2"/>
    </xf>
    <xf numFmtId="176" fontId="19" fillId="3" borderId="25" xfId="0" applyNumberFormat="1" applyFont="1" applyFill="1" applyBorder="1" applyAlignment="1">
      <alignment vertical="center" wrapText="1"/>
    </xf>
    <xf numFmtId="0" fontId="19" fillId="0" borderId="22" xfId="0" quotePrefix="1" applyFont="1" applyBorder="1" applyAlignment="1">
      <alignment horizontal="center" vertical="center" wrapText="1"/>
    </xf>
    <xf numFmtId="180" fontId="19" fillId="4" borderId="42" xfId="0" quotePrefix="1" applyNumberFormat="1" applyFont="1" applyFill="1" applyBorder="1" applyAlignment="1">
      <alignment horizontal="left" vertical="center" shrinkToFit="1"/>
    </xf>
    <xf numFmtId="0" fontId="20" fillId="0" borderId="0" xfId="0" applyFont="1">
      <alignment vertical="center"/>
    </xf>
    <xf numFmtId="0" fontId="19" fillId="0" borderId="20" xfId="0" quotePrefix="1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19" fillId="0" borderId="43" xfId="0" applyFont="1" applyBorder="1" applyAlignment="1">
      <alignment horizontal="distributed" vertical="distributed" wrapText="1" indent="2"/>
    </xf>
    <xf numFmtId="176" fontId="19" fillId="3" borderId="43" xfId="0" applyNumberFormat="1" applyFont="1" applyFill="1" applyBorder="1" applyAlignment="1">
      <alignment vertical="center" wrapText="1"/>
    </xf>
    <xf numFmtId="0" fontId="15" fillId="0" borderId="50" xfId="2" applyFont="1" applyBorder="1" applyAlignment="1">
      <alignment vertical="center"/>
    </xf>
    <xf numFmtId="10" fontId="15" fillId="0" borderId="51" xfId="2" applyNumberFormat="1" applyFont="1" applyBorder="1" applyAlignment="1">
      <alignment horizontal="center" vertical="center"/>
    </xf>
    <xf numFmtId="10" fontId="15" fillId="0" borderId="52" xfId="2" applyNumberFormat="1" applyFont="1" applyBorder="1" applyAlignment="1">
      <alignment horizontal="center" vertical="center"/>
    </xf>
    <xf numFmtId="0" fontId="19" fillId="0" borderId="43" xfId="0" quotePrefix="1" applyFont="1" applyBorder="1" applyAlignment="1">
      <alignment horizontal="distributed" vertical="distributed" wrapText="1" indent="2"/>
    </xf>
    <xf numFmtId="176" fontId="19" fillId="0" borderId="43" xfId="0" applyNumberFormat="1" applyFont="1" applyBorder="1" applyAlignment="1">
      <alignment vertical="center" wrapText="1"/>
    </xf>
    <xf numFmtId="10" fontId="19" fillId="0" borderId="26" xfId="0" quotePrefix="1" applyNumberFormat="1" applyFont="1" applyBorder="1" applyAlignment="1">
      <alignment horizontal="left" vertical="center" shrinkToFit="1"/>
    </xf>
    <xf numFmtId="0" fontId="20" fillId="0" borderId="56" xfId="0" applyFont="1" applyBorder="1">
      <alignment vertical="center"/>
    </xf>
    <xf numFmtId="0" fontId="20" fillId="0" borderId="60" xfId="0" applyFont="1" applyBorder="1">
      <alignment vertical="center"/>
    </xf>
    <xf numFmtId="0" fontId="19" fillId="0" borderId="20" xfId="0" quotePrefix="1" applyFont="1" applyBorder="1" applyAlignment="1">
      <alignment horizontal="center" vertical="center" wrapText="1"/>
    </xf>
    <xf numFmtId="10" fontId="19" fillId="0" borderId="44" xfId="0" quotePrefix="1" applyNumberFormat="1" applyFont="1" applyBorder="1" applyAlignment="1">
      <alignment horizontal="left" vertical="center" shrinkToFit="1"/>
    </xf>
    <xf numFmtId="181" fontId="19" fillId="0" borderId="44" xfId="0" quotePrefix="1" applyNumberFormat="1" applyFont="1" applyBorder="1" applyAlignment="1">
      <alignment horizontal="left" vertical="center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80" fontId="19" fillId="0" borderId="44" xfId="0" quotePrefix="1" applyNumberFormat="1" applyFont="1" applyBorder="1" applyAlignment="1">
      <alignment horizontal="left" vertical="center" shrinkToFit="1"/>
    </xf>
    <xf numFmtId="0" fontId="0" fillId="0" borderId="64" xfId="0" applyBorder="1" applyAlignment="1">
      <alignment horizontal="right" vertical="center"/>
    </xf>
    <xf numFmtId="41" fontId="0" fillId="0" borderId="33" xfId="1" applyFont="1" applyBorder="1" applyProtection="1">
      <alignment vertical="center"/>
    </xf>
    <xf numFmtId="0" fontId="20" fillId="0" borderId="0" xfId="0" applyFont="1" applyAlignment="1">
      <alignment horizontal="left" vertical="center"/>
    </xf>
    <xf numFmtId="0" fontId="0" fillId="0" borderId="65" xfId="0" applyBorder="1" applyAlignment="1">
      <alignment horizontal="right" vertical="center"/>
    </xf>
    <xf numFmtId="41" fontId="0" fillId="0" borderId="66" xfId="1" applyFont="1" applyBorder="1" applyProtection="1">
      <alignment vertical="center"/>
    </xf>
    <xf numFmtId="0" fontId="24" fillId="0" borderId="68" xfId="2" applyFont="1" applyBorder="1" applyAlignment="1">
      <alignment horizontal="distributed" vertical="distributed" indent="1"/>
    </xf>
    <xf numFmtId="0" fontId="25" fillId="0" borderId="11" xfId="2" applyFont="1" applyBorder="1" applyAlignment="1">
      <alignment vertical="center"/>
    </xf>
    <xf numFmtId="0" fontId="24" fillId="0" borderId="12" xfId="2" applyFont="1" applyBorder="1" applyAlignment="1">
      <alignment vertical="center"/>
    </xf>
    <xf numFmtId="0" fontId="18" fillId="0" borderId="0" xfId="0" applyFont="1">
      <alignment vertical="center"/>
    </xf>
    <xf numFmtId="180" fontId="19" fillId="0" borderId="26" xfId="0" quotePrefix="1" applyNumberFormat="1" applyFont="1" applyBorder="1" applyAlignment="1">
      <alignment horizontal="left" vertical="center" shrinkToFit="1"/>
    </xf>
    <xf numFmtId="0" fontId="20" fillId="2" borderId="0" xfId="0" applyFont="1" applyFill="1" applyAlignment="1">
      <alignment horizontal="left" vertical="center"/>
    </xf>
    <xf numFmtId="0" fontId="24" fillId="0" borderId="0" xfId="2" applyFont="1" applyAlignment="1">
      <alignment horizontal="distributed" vertical="distributed" indent="1"/>
    </xf>
    <xf numFmtId="0" fontId="24" fillId="0" borderId="0" xfId="2" applyFont="1" applyAlignment="1">
      <alignment vertical="center"/>
    </xf>
    <xf numFmtId="0" fontId="0" fillId="0" borderId="0" xfId="0" applyAlignment="1">
      <alignment vertical="center" shrinkToFit="1"/>
    </xf>
    <xf numFmtId="180" fontId="19" fillId="4" borderId="71" xfId="0" quotePrefix="1" applyNumberFormat="1" applyFont="1" applyFill="1" applyBorder="1" applyAlignment="1">
      <alignment horizontal="left" vertical="center" shrinkToFit="1"/>
    </xf>
    <xf numFmtId="0" fontId="19" fillId="0" borderId="75" xfId="0" quotePrefix="1" applyFont="1" applyBorder="1" applyAlignment="1">
      <alignment horizontal="distributed" vertical="distributed" wrapText="1" indent="2"/>
    </xf>
    <xf numFmtId="0" fontId="15" fillId="0" borderId="56" xfId="2" applyFont="1" applyBorder="1" applyAlignment="1">
      <alignment vertical="center"/>
    </xf>
    <xf numFmtId="0" fontId="15" fillId="0" borderId="76" xfId="2" applyFont="1" applyBorder="1" applyAlignment="1">
      <alignment horizontal="center" vertical="center"/>
    </xf>
    <xf numFmtId="10" fontId="15" fillId="0" borderId="57" xfId="2" applyNumberFormat="1" applyFont="1" applyBorder="1" applyAlignment="1">
      <alignment horizontal="center" vertical="center"/>
    </xf>
    <xf numFmtId="10" fontId="15" fillId="0" borderId="77" xfId="2" applyNumberFormat="1" applyFont="1" applyBorder="1" applyAlignment="1">
      <alignment horizontal="center" vertical="center"/>
    </xf>
    <xf numFmtId="0" fontId="19" fillId="0" borderId="33" xfId="0" quotePrefix="1" applyFont="1" applyBorder="1" applyAlignment="1">
      <alignment vertical="center" wrapText="1"/>
    </xf>
    <xf numFmtId="0" fontId="19" fillId="0" borderId="78" xfId="0" quotePrefix="1" applyFont="1" applyBorder="1" applyAlignment="1">
      <alignment horizontal="distributed" vertical="distributed" wrapText="1" indent="2"/>
    </xf>
    <xf numFmtId="176" fontId="19" fillId="0" borderId="23" xfId="0" applyNumberFormat="1" applyFont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9" fillId="0" borderId="17" xfId="0" quotePrefix="1" applyFont="1" applyBorder="1" applyAlignment="1">
      <alignment horizontal="left" vertical="center" shrinkToFit="1"/>
    </xf>
    <xf numFmtId="0" fontId="0" fillId="0" borderId="36" xfId="0" applyBorder="1" applyAlignment="1">
      <alignment horizontal="left" vertical="center"/>
    </xf>
    <xf numFmtId="0" fontId="0" fillId="0" borderId="82" xfId="0" applyBorder="1" applyAlignment="1">
      <alignment horizontal="left" vertical="center"/>
    </xf>
    <xf numFmtId="181" fontId="0" fillId="0" borderId="69" xfId="0" applyNumberFormat="1" applyBorder="1">
      <alignment vertical="center"/>
    </xf>
    <xf numFmtId="0" fontId="0" fillId="0" borderId="38" xfId="0" applyBorder="1">
      <alignment vertical="center"/>
    </xf>
    <xf numFmtId="182" fontId="0" fillId="0" borderId="38" xfId="1" applyNumberFormat="1" applyFont="1" applyBorder="1" applyProtection="1">
      <alignment vertical="center"/>
    </xf>
    <xf numFmtId="182" fontId="0" fillId="0" borderId="0" xfId="1" applyNumberFormat="1" applyFont="1" applyBorder="1" applyProtection="1">
      <alignment vertical="center"/>
    </xf>
    <xf numFmtId="176" fontId="19" fillId="0" borderId="25" xfId="0" applyNumberFormat="1" applyFont="1" applyBorder="1" applyAlignment="1">
      <alignment vertical="center" wrapText="1"/>
    </xf>
    <xf numFmtId="10" fontId="20" fillId="0" borderId="0" xfId="0" applyNumberFormat="1" applyFont="1" applyAlignment="1">
      <alignment horizontal="left" vertical="center"/>
    </xf>
    <xf numFmtId="0" fontId="0" fillId="0" borderId="86" xfId="0" applyBorder="1">
      <alignment vertical="center"/>
    </xf>
    <xf numFmtId="0" fontId="0" fillId="0" borderId="9" xfId="0" applyBorder="1">
      <alignment vertical="center"/>
    </xf>
    <xf numFmtId="181" fontId="0" fillId="0" borderId="9" xfId="0" applyNumberFormat="1" applyBorder="1">
      <alignment vertical="center"/>
    </xf>
    <xf numFmtId="0" fontId="0" fillId="0" borderId="87" xfId="0" applyBorder="1">
      <alignment vertical="center"/>
    </xf>
    <xf numFmtId="0" fontId="0" fillId="0" borderId="89" xfId="0" applyBorder="1">
      <alignment vertical="center"/>
    </xf>
    <xf numFmtId="0" fontId="0" fillId="0" borderId="23" xfId="0" applyBorder="1">
      <alignment vertical="center"/>
    </xf>
    <xf numFmtId="181" fontId="0" fillId="0" borderId="23" xfId="0" applyNumberFormat="1" applyBorder="1">
      <alignment vertical="center"/>
    </xf>
    <xf numFmtId="0" fontId="12" fillId="0" borderId="90" xfId="2" applyFont="1" applyBorder="1" applyAlignment="1">
      <alignment horizontal="center" vertical="center"/>
    </xf>
    <xf numFmtId="0" fontId="15" fillId="0" borderId="91" xfId="2" applyFont="1" applyBorder="1" applyAlignment="1">
      <alignment horizontal="center" vertical="center" shrinkToFit="1"/>
    </xf>
    <xf numFmtId="0" fontId="15" fillId="0" borderId="92" xfId="2" applyFont="1" applyBorder="1" applyAlignment="1">
      <alignment horizontal="center" vertical="center" shrinkToFit="1"/>
    </xf>
    <xf numFmtId="0" fontId="0" fillId="0" borderId="50" xfId="0" applyBorder="1">
      <alignment vertical="center"/>
    </xf>
    <xf numFmtId="0" fontId="0" fillId="0" borderId="93" xfId="0" applyBorder="1">
      <alignment vertical="center"/>
    </xf>
    <xf numFmtId="182" fontId="0" fillId="0" borderId="0" xfId="0" applyNumberFormat="1">
      <alignment vertical="center"/>
    </xf>
    <xf numFmtId="10" fontId="12" fillId="0" borderId="65" xfId="2" applyNumberFormat="1" applyFont="1" applyBorder="1" applyAlignment="1">
      <alignment horizontal="center" vertical="center"/>
    </xf>
    <xf numFmtId="10" fontId="15" fillId="0" borderId="66" xfId="2" applyNumberFormat="1" applyFont="1" applyBorder="1" applyAlignment="1">
      <alignment horizontal="center" vertical="center" shrinkToFit="1"/>
    </xf>
    <xf numFmtId="10" fontId="15" fillId="0" borderId="67" xfId="2" applyNumberFormat="1" applyFont="1" applyBorder="1" applyAlignment="1">
      <alignment horizontal="center" vertical="center" shrinkToFit="1"/>
    </xf>
    <xf numFmtId="176" fontId="19" fillId="3" borderId="29" xfId="0" applyNumberFormat="1" applyFont="1" applyFill="1" applyBorder="1" applyAlignment="1">
      <alignment vertical="center" wrapText="1"/>
    </xf>
    <xf numFmtId="0" fontId="0" fillId="0" borderId="18" xfId="0" applyBorder="1">
      <alignment vertical="center"/>
    </xf>
    <xf numFmtId="0" fontId="27" fillId="0" borderId="91" xfId="0" applyFont="1" applyBorder="1" applyAlignment="1">
      <alignment horizontal="center" vertical="center" shrinkToFit="1"/>
    </xf>
    <xf numFmtId="0" fontId="27" fillId="0" borderId="92" xfId="0" applyFont="1" applyBorder="1" applyAlignment="1">
      <alignment horizontal="center" vertical="center" shrinkToFit="1"/>
    </xf>
    <xf numFmtId="0" fontId="0" fillId="0" borderId="97" xfId="0" applyBorder="1">
      <alignment vertical="center"/>
    </xf>
    <xf numFmtId="0" fontId="0" fillId="0" borderId="98" xfId="0" applyBorder="1">
      <alignment vertical="center"/>
    </xf>
    <xf numFmtId="181" fontId="0" fillId="0" borderId="66" xfId="0" applyNumberFormat="1" applyBorder="1">
      <alignment vertical="center"/>
    </xf>
    <xf numFmtId="0" fontId="0" fillId="0" borderId="67" xfId="0" applyBorder="1">
      <alignment vertical="center"/>
    </xf>
    <xf numFmtId="182" fontId="0" fillId="0" borderId="77" xfId="1" applyNumberFormat="1" applyFont="1" applyBorder="1" applyProtection="1">
      <alignment vertical="center"/>
    </xf>
    <xf numFmtId="176" fontId="19" fillId="0" borderId="20" xfId="0" applyNumberFormat="1" applyFont="1" applyBorder="1" applyAlignment="1">
      <alignment vertical="center" wrapText="1"/>
    </xf>
    <xf numFmtId="180" fontId="19" fillId="0" borderId="0" xfId="0" quotePrefix="1" applyNumberFormat="1" applyFont="1" applyAlignment="1">
      <alignment horizontal="left" vertical="center" shrinkToFit="1"/>
    </xf>
    <xf numFmtId="176" fontId="19" fillId="0" borderId="9" xfId="3" applyNumberFormat="1" applyFont="1" applyBorder="1" applyAlignment="1">
      <alignment vertical="center" wrapText="1"/>
    </xf>
    <xf numFmtId="0" fontId="14" fillId="0" borderId="90" xfId="0" applyFont="1" applyBorder="1" applyAlignment="1">
      <alignment horizontal="center" vertical="center"/>
    </xf>
    <xf numFmtId="0" fontId="19" fillId="0" borderId="44" xfId="0" quotePrefix="1" applyFont="1" applyBorder="1" applyAlignment="1">
      <alignment vertical="center" shrinkToFit="1"/>
    </xf>
    <xf numFmtId="0" fontId="28" fillId="0" borderId="0" xfId="0" applyFont="1">
      <alignment vertical="center"/>
    </xf>
    <xf numFmtId="9" fontId="27" fillId="0" borderId="23" xfId="0" applyNumberFormat="1" applyFont="1" applyBorder="1" applyAlignment="1">
      <alignment horizontal="center" vertical="center"/>
    </xf>
    <xf numFmtId="10" fontId="27" fillId="0" borderId="23" xfId="0" applyNumberFormat="1" applyFont="1" applyBorder="1" applyAlignment="1">
      <alignment horizontal="center" vertical="center"/>
    </xf>
    <xf numFmtId="10" fontId="27" fillId="0" borderId="52" xfId="0" applyNumberFormat="1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9" fontId="18" fillId="0" borderId="66" xfId="0" applyNumberFormat="1" applyFont="1" applyBorder="1" applyAlignment="1">
      <alignment horizontal="center" vertical="center"/>
    </xf>
    <xf numFmtId="9" fontId="18" fillId="0" borderId="67" xfId="0" applyNumberFormat="1" applyFont="1" applyBorder="1" applyAlignment="1">
      <alignment horizontal="center" vertical="center"/>
    </xf>
    <xf numFmtId="176" fontId="19" fillId="3" borderId="75" xfId="0" applyNumberFormat="1" applyFont="1" applyFill="1" applyBorder="1" applyAlignment="1">
      <alignment vertical="center" wrapText="1"/>
    </xf>
    <xf numFmtId="176" fontId="29" fillId="0" borderId="33" xfId="0" applyNumberFormat="1" applyFont="1" applyBorder="1" applyAlignment="1">
      <alignment vertical="center" wrapText="1"/>
    </xf>
    <xf numFmtId="0" fontId="29" fillId="0" borderId="37" xfId="0" quotePrefix="1" applyFont="1" applyBorder="1" applyAlignment="1">
      <alignment horizontal="left" vertical="center" shrinkToFit="1"/>
    </xf>
    <xf numFmtId="0" fontId="31" fillId="0" borderId="0" xfId="0" applyFont="1">
      <alignment vertical="center"/>
    </xf>
    <xf numFmtId="0" fontId="0" fillId="0" borderId="0" xfId="0" applyAlignment="1">
      <alignment horizontal="right" vertical="center"/>
    </xf>
    <xf numFmtId="0" fontId="33" fillId="2" borderId="4" xfId="0" quotePrefix="1" applyFont="1" applyFill="1" applyBorder="1" applyAlignment="1">
      <alignment vertical="center" wrapText="1"/>
    </xf>
    <xf numFmtId="179" fontId="33" fillId="2" borderId="4" xfId="0" quotePrefix="1" applyNumberFormat="1" applyFont="1" applyFill="1" applyBorder="1" applyAlignment="1">
      <alignment vertical="center" wrapText="1"/>
    </xf>
    <xf numFmtId="179" fontId="33" fillId="2" borderId="4" xfId="0" applyNumberFormat="1" applyFont="1" applyFill="1" applyBorder="1" applyAlignment="1">
      <alignment vertical="center" wrapText="1"/>
    </xf>
    <xf numFmtId="0" fontId="33" fillId="2" borderId="0" xfId="0" quotePrefix="1" applyFont="1" applyFill="1">
      <alignment vertical="center"/>
    </xf>
    <xf numFmtId="179" fontId="33" fillId="2" borderId="0" xfId="0" applyNumberFormat="1" applyFont="1" applyFill="1">
      <alignment vertical="center"/>
    </xf>
    <xf numFmtId="0" fontId="33" fillId="2" borderId="0" xfId="0" applyFont="1" applyFill="1">
      <alignment vertical="center"/>
    </xf>
    <xf numFmtId="0" fontId="0" fillId="2" borderId="4" xfId="0" quotePrefix="1" applyFill="1" applyBorder="1" applyAlignment="1">
      <alignment vertical="center" wrapText="1"/>
    </xf>
    <xf numFmtId="0" fontId="0" fillId="5" borderId="0" xfId="0" quotePrefix="1" applyFill="1">
      <alignment vertical="center"/>
    </xf>
    <xf numFmtId="0" fontId="0" fillId="5" borderId="0" xfId="0" applyFill="1">
      <alignment vertical="center"/>
    </xf>
    <xf numFmtId="0" fontId="0" fillId="0" borderId="0" xfId="0" applyAlignment="1">
      <alignment horizontal="right" vertical="center"/>
    </xf>
    <xf numFmtId="0" fontId="19" fillId="0" borderId="94" xfId="0" applyFont="1" applyBorder="1" applyAlignment="1">
      <alignment horizontal="distributed" vertical="distributed" wrapText="1" indent="3"/>
    </xf>
    <xf numFmtId="0" fontId="19" fillId="0" borderId="95" xfId="0" applyFont="1" applyBorder="1" applyAlignment="1">
      <alignment horizontal="distributed" vertical="distributed" wrapText="1" indent="3"/>
    </xf>
    <xf numFmtId="0" fontId="19" fillId="0" borderId="96" xfId="0" applyFont="1" applyBorder="1" applyAlignment="1">
      <alignment horizontal="distributed" vertical="distributed" wrapText="1" indent="3"/>
    </xf>
    <xf numFmtId="0" fontId="19" fillId="0" borderId="95" xfId="0" quotePrefix="1" applyFont="1" applyBorder="1" applyAlignment="1">
      <alignment horizontal="center" vertical="center" shrinkToFit="1"/>
    </xf>
    <xf numFmtId="0" fontId="19" fillId="0" borderId="109" xfId="0" applyFont="1" applyBorder="1" applyAlignment="1">
      <alignment horizontal="left" vertical="center" shrinkToFit="1"/>
    </xf>
    <xf numFmtId="0" fontId="19" fillId="0" borderId="110" xfId="0" quotePrefix="1" applyFont="1" applyBorder="1" applyAlignment="1">
      <alignment horizontal="left" vertical="center" shrinkToFit="1"/>
    </xf>
    <xf numFmtId="41" fontId="28" fillId="0" borderId="68" xfId="1" applyFont="1" applyBorder="1" applyAlignment="1" applyProtection="1">
      <alignment horizontal="center" vertical="center"/>
    </xf>
    <xf numFmtId="41" fontId="28" fillId="0" borderId="108" xfId="1" applyFont="1" applyBorder="1" applyAlignment="1" applyProtection="1">
      <alignment horizontal="center" vertical="center"/>
    </xf>
    <xf numFmtId="0" fontId="29" fillId="0" borderId="16" xfId="0" quotePrefix="1" applyFont="1" applyBorder="1" applyAlignment="1">
      <alignment horizontal="distributed" vertical="distributed" wrapText="1" indent="3"/>
    </xf>
    <xf numFmtId="0" fontId="29" fillId="0" borderId="17" xfId="0" quotePrefix="1" applyFont="1" applyBorder="1" applyAlignment="1">
      <alignment horizontal="distributed" vertical="distributed" wrapText="1" indent="3"/>
    </xf>
    <xf numFmtId="0" fontId="29" fillId="0" borderId="18" xfId="0" quotePrefix="1" applyFont="1" applyBorder="1" applyAlignment="1">
      <alignment horizontal="distributed" vertical="distributed" wrapText="1" indent="3"/>
    </xf>
    <xf numFmtId="0" fontId="29" fillId="0" borderId="37" xfId="0" quotePrefix="1" applyFont="1" applyBorder="1" applyAlignment="1">
      <alignment horizontal="right" vertical="center" shrinkToFit="1"/>
    </xf>
    <xf numFmtId="0" fontId="30" fillId="0" borderId="33" xfId="0" quotePrefix="1" applyFont="1" applyBorder="1" applyAlignment="1">
      <alignment horizontal="left" vertical="center" shrinkToFit="1"/>
    </xf>
    <xf numFmtId="0" fontId="19" fillId="0" borderId="106" xfId="0" applyFont="1" applyBorder="1" applyAlignment="1">
      <alignment horizontal="distributed" vertical="distributed" wrapText="1" indent="3"/>
    </xf>
    <xf numFmtId="0" fontId="19" fillId="0" borderId="26" xfId="0" applyFont="1" applyBorder="1" applyAlignment="1">
      <alignment horizontal="distributed" vertical="distributed" wrapText="1" indent="3"/>
    </xf>
    <xf numFmtId="0" fontId="19" fillId="0" borderId="107" xfId="0" applyFont="1" applyBorder="1" applyAlignment="1">
      <alignment horizontal="distributed" vertical="distributed" wrapText="1" indent="3"/>
    </xf>
    <xf numFmtId="0" fontId="19" fillId="0" borderId="26" xfId="0" quotePrefix="1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left" vertical="center" shrinkToFit="1"/>
    </xf>
    <xf numFmtId="0" fontId="19" fillId="0" borderId="28" xfId="0" quotePrefix="1" applyFont="1" applyBorder="1" applyAlignment="1">
      <alignment horizontal="left" vertical="center" shrinkToFit="1"/>
    </xf>
    <xf numFmtId="0" fontId="19" fillId="0" borderId="88" xfId="0" applyFont="1" applyBorder="1" applyAlignment="1">
      <alignment horizontal="distributed" vertical="distributed" wrapText="1" indent="3"/>
    </xf>
    <xf numFmtId="0" fontId="19" fillId="0" borderId="44" xfId="0" applyFont="1" applyBorder="1" applyAlignment="1">
      <alignment horizontal="distributed" vertical="distributed" wrapText="1" indent="3"/>
    </xf>
    <xf numFmtId="0" fontId="19" fillId="0" borderId="71" xfId="0" applyFont="1" applyBorder="1" applyAlignment="1">
      <alignment horizontal="distributed" vertical="distributed" wrapText="1" indent="3"/>
    </xf>
    <xf numFmtId="0" fontId="19" fillId="0" borderId="44" xfId="0" quotePrefix="1" applyFont="1" applyBorder="1" applyAlignment="1">
      <alignment horizontal="center" vertical="center" shrinkToFit="1"/>
    </xf>
    <xf numFmtId="0" fontId="19" fillId="0" borderId="45" xfId="0" applyFont="1" applyBorder="1" applyAlignment="1">
      <alignment horizontal="left" vertical="center" shrinkToFit="1"/>
    </xf>
    <xf numFmtId="0" fontId="19" fillId="0" borderId="46" xfId="0" quotePrefix="1" applyFont="1" applyBorder="1" applyAlignment="1">
      <alignment horizontal="left" vertical="center" shrinkToFit="1"/>
    </xf>
    <xf numFmtId="41" fontId="28" fillId="0" borderId="104" xfId="1" applyFont="1" applyBorder="1" applyAlignment="1" applyProtection="1">
      <alignment horizontal="center" vertical="center"/>
    </xf>
    <xf numFmtId="41" fontId="28" fillId="0" borderId="105" xfId="1" applyFont="1" applyBorder="1" applyAlignment="1" applyProtection="1">
      <alignment horizontal="center" vertical="center"/>
    </xf>
    <xf numFmtId="0" fontId="26" fillId="0" borderId="16" xfId="0" quotePrefix="1" applyFont="1" applyBorder="1" applyAlignment="1">
      <alignment horizontal="distributed" vertical="distributed" wrapText="1" indent="3"/>
    </xf>
    <xf numFmtId="0" fontId="26" fillId="0" borderId="17" xfId="0" quotePrefix="1" applyFont="1" applyBorder="1" applyAlignment="1">
      <alignment horizontal="distributed" vertical="distributed" wrapText="1" indent="3"/>
    </xf>
    <xf numFmtId="0" fontId="26" fillId="0" borderId="18" xfId="0" quotePrefix="1" applyFont="1" applyBorder="1" applyAlignment="1">
      <alignment horizontal="distributed" vertical="distributed" wrapText="1" indent="3"/>
    </xf>
    <xf numFmtId="0" fontId="19" fillId="0" borderId="17" xfId="0" quotePrefix="1" applyFont="1" applyBorder="1" applyAlignment="1">
      <alignment horizontal="right" vertical="center" shrinkToFit="1"/>
    </xf>
    <xf numFmtId="0" fontId="19" fillId="0" borderId="9" xfId="0" applyFont="1" applyBorder="1" applyAlignment="1">
      <alignment horizontal="left" vertical="center" shrinkToFit="1"/>
    </xf>
    <xf numFmtId="0" fontId="19" fillId="0" borderId="9" xfId="0" quotePrefix="1" applyFont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19" fillId="0" borderId="83" xfId="0" applyFont="1" applyBorder="1" applyAlignment="1">
      <alignment horizontal="distributed" vertical="distributed" wrapText="1" indent="3"/>
    </xf>
    <xf numFmtId="0" fontId="19" fillId="0" borderId="84" xfId="0" applyFont="1" applyBorder="1" applyAlignment="1">
      <alignment horizontal="distributed" vertical="distributed" wrapText="1" indent="3"/>
    </xf>
    <xf numFmtId="0" fontId="19" fillId="0" borderId="85" xfId="0" applyFont="1" applyBorder="1" applyAlignment="1">
      <alignment horizontal="distributed" vertical="distributed" wrapText="1" indent="3"/>
    </xf>
    <xf numFmtId="0" fontId="19" fillId="0" borderId="17" xfId="0" quotePrefix="1" applyFont="1" applyBorder="1" applyAlignment="1">
      <alignment horizontal="center" vertical="center" shrinkToFit="1"/>
    </xf>
    <xf numFmtId="0" fontId="19" fillId="0" borderId="34" xfId="0" quotePrefix="1" applyFont="1" applyBorder="1" applyAlignment="1">
      <alignment horizontal="left" vertical="center" shrinkToFit="1"/>
    </xf>
    <xf numFmtId="0" fontId="19" fillId="0" borderId="35" xfId="0" quotePrefix="1" applyFont="1" applyBorder="1" applyAlignment="1">
      <alignment horizontal="left" vertical="center" shrinkToFit="1"/>
    </xf>
    <xf numFmtId="0" fontId="19" fillId="0" borderId="16" xfId="0" quotePrefix="1" applyFont="1" applyBorder="1" applyAlignment="1">
      <alignment horizontal="distributed" vertical="distributed" wrapText="1" indent="3"/>
    </xf>
    <xf numFmtId="0" fontId="19" fillId="0" borderId="17" xfId="0" quotePrefix="1" applyFont="1" applyBorder="1" applyAlignment="1">
      <alignment horizontal="distributed" vertical="distributed" wrapText="1" indent="3"/>
    </xf>
    <xf numFmtId="0" fontId="19" fillId="0" borderId="18" xfId="0" quotePrefix="1" applyFont="1" applyBorder="1" applyAlignment="1">
      <alignment horizontal="distributed" vertical="distributed" wrapText="1" indent="3"/>
    </xf>
    <xf numFmtId="0" fontId="19" fillId="0" borderId="99" xfId="0" quotePrefix="1" applyFont="1" applyBorder="1" applyAlignment="1">
      <alignment horizontal="right" vertical="center" shrinkToFit="1"/>
    </xf>
    <xf numFmtId="0" fontId="19" fillId="0" borderId="100" xfId="0" quotePrefix="1" applyFont="1" applyBorder="1" applyAlignment="1">
      <alignment horizontal="right" vertical="center" shrinkToFit="1"/>
    </xf>
    <xf numFmtId="0" fontId="19" fillId="0" borderId="101" xfId="0" quotePrefix="1" applyFont="1" applyBorder="1" applyAlignment="1">
      <alignment horizontal="right" vertical="center" shrinkToFit="1"/>
    </xf>
    <xf numFmtId="0" fontId="19" fillId="0" borderId="102" xfId="0" quotePrefix="1" applyFont="1" applyBorder="1" applyAlignment="1">
      <alignment horizontal="left" vertical="center" shrinkToFit="1"/>
    </xf>
    <xf numFmtId="0" fontId="19" fillId="0" borderId="103" xfId="0" quotePrefix="1" applyFont="1" applyBorder="1" applyAlignment="1">
      <alignment horizontal="left" vertical="center" shrinkToFit="1"/>
    </xf>
    <xf numFmtId="0" fontId="19" fillId="0" borderId="61" xfId="0" quotePrefix="1" applyFont="1" applyBorder="1" applyAlignment="1">
      <alignment horizontal="center" vertical="center" shrinkToFit="1"/>
    </xf>
    <xf numFmtId="0" fontId="19" fillId="0" borderId="62" xfId="0" quotePrefix="1" applyFont="1" applyBorder="1" applyAlignment="1">
      <alignment horizontal="center" vertical="center" shrinkToFit="1"/>
    </xf>
    <xf numFmtId="0" fontId="19" fillId="0" borderId="63" xfId="0" quotePrefix="1" applyFont="1" applyBorder="1" applyAlignment="1">
      <alignment horizontal="center" vertical="center" shrinkToFit="1"/>
    </xf>
    <xf numFmtId="0" fontId="19" fillId="0" borderId="45" xfId="0" quotePrefix="1" applyFont="1" applyBorder="1" applyAlignment="1">
      <alignment horizontal="left" vertical="center" shrinkToFit="1"/>
    </xf>
    <xf numFmtId="0" fontId="19" fillId="0" borderId="30" xfId="0" quotePrefix="1" applyFont="1" applyBorder="1" applyAlignment="1">
      <alignment horizontal="center" vertical="center" shrinkToFit="1"/>
    </xf>
    <xf numFmtId="0" fontId="19" fillId="0" borderId="31" xfId="0" quotePrefix="1" applyFont="1" applyBorder="1" applyAlignment="1">
      <alignment horizontal="left" vertical="center" shrinkToFit="1"/>
    </xf>
    <xf numFmtId="0" fontId="19" fillId="0" borderId="32" xfId="0" quotePrefix="1" applyFont="1" applyBorder="1" applyAlignment="1">
      <alignment horizontal="left" vertical="center" shrinkToFit="1"/>
    </xf>
    <xf numFmtId="0" fontId="19" fillId="0" borderId="83" xfId="0" quotePrefix="1" applyFont="1" applyBorder="1" applyAlignment="1">
      <alignment horizontal="distributed" vertical="distributed" wrapText="1" indent="3"/>
    </xf>
    <xf numFmtId="0" fontId="19" fillId="0" borderId="84" xfId="0" quotePrefix="1" applyFont="1" applyBorder="1" applyAlignment="1">
      <alignment horizontal="distributed" vertical="distributed" wrapText="1" indent="3"/>
    </xf>
    <xf numFmtId="0" fontId="19" fillId="0" borderId="85" xfId="0" quotePrefix="1" applyFont="1" applyBorder="1" applyAlignment="1">
      <alignment horizontal="distributed" vertical="distributed" wrapText="1" indent="3"/>
    </xf>
    <xf numFmtId="0" fontId="19" fillId="0" borderId="53" xfId="0" quotePrefix="1" applyFont="1" applyBorder="1" applyAlignment="1">
      <alignment horizontal="right" vertical="center" shrinkToFit="1"/>
    </xf>
    <xf numFmtId="0" fontId="19" fillId="0" borderId="54" xfId="0" quotePrefix="1" applyFont="1" applyBorder="1" applyAlignment="1">
      <alignment horizontal="right" vertical="center" shrinkToFit="1"/>
    </xf>
    <xf numFmtId="0" fontId="19" fillId="0" borderId="55" xfId="0" quotePrefix="1" applyFont="1" applyBorder="1" applyAlignment="1">
      <alignment horizontal="right" vertical="center" shrinkToFit="1"/>
    </xf>
    <xf numFmtId="0" fontId="19" fillId="0" borderId="88" xfId="0" quotePrefix="1" applyFont="1" applyBorder="1" applyAlignment="1">
      <alignment horizontal="distributed" vertical="distributed" wrapText="1" indent="3"/>
    </xf>
    <xf numFmtId="0" fontId="19" fillId="0" borderId="44" xfId="0" quotePrefix="1" applyFont="1" applyBorder="1" applyAlignment="1">
      <alignment horizontal="distributed" vertical="distributed" wrapText="1" indent="3"/>
    </xf>
    <xf numFmtId="0" fontId="19" fillId="0" borderId="71" xfId="0" quotePrefix="1" applyFont="1" applyBorder="1" applyAlignment="1">
      <alignment horizontal="distributed" vertical="distributed" wrapText="1" indent="3"/>
    </xf>
    <xf numFmtId="0" fontId="19" fillId="0" borderId="61" xfId="0" quotePrefix="1" applyFont="1" applyBorder="1" applyAlignment="1">
      <alignment horizontal="right" vertical="center" shrinkToFit="1"/>
    </xf>
    <xf numFmtId="0" fontId="19" fillId="0" borderId="62" xfId="0" quotePrefix="1" applyFont="1" applyBorder="1" applyAlignment="1">
      <alignment horizontal="right" vertical="center" shrinkToFit="1"/>
    </xf>
    <xf numFmtId="0" fontId="19" fillId="0" borderId="63" xfId="0" quotePrefix="1" applyFont="1" applyBorder="1" applyAlignment="1">
      <alignment horizontal="right" vertical="center" shrinkToFit="1"/>
    </xf>
    <xf numFmtId="0" fontId="19" fillId="0" borderId="51" xfId="0" quotePrefix="1" applyFont="1" applyBorder="1" applyAlignment="1">
      <alignment horizontal="center" vertical="center" shrinkToFit="1"/>
    </xf>
    <xf numFmtId="0" fontId="19" fillId="0" borderId="79" xfId="0" quotePrefix="1" applyFont="1" applyBorder="1" applyAlignment="1">
      <alignment horizontal="left" vertical="center" shrinkToFit="1"/>
    </xf>
    <xf numFmtId="0" fontId="19" fillId="0" borderId="80" xfId="0" quotePrefix="1" applyFont="1" applyBorder="1" applyAlignment="1">
      <alignment horizontal="left" vertical="center" shrinkToFit="1"/>
    </xf>
    <xf numFmtId="0" fontId="0" fillId="0" borderId="47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26" fillId="0" borderId="9" xfId="0" quotePrefix="1" applyFont="1" applyBorder="1" applyAlignment="1">
      <alignment horizontal="center" vertical="center" wrapText="1"/>
    </xf>
    <xf numFmtId="0" fontId="26" fillId="0" borderId="16" xfId="0" quotePrefix="1" applyFont="1" applyBorder="1" applyAlignment="1">
      <alignment horizontal="center" vertical="center" wrapText="1"/>
    </xf>
    <xf numFmtId="176" fontId="19" fillId="0" borderId="44" xfId="0" applyNumberFormat="1" applyFont="1" applyBorder="1" applyAlignment="1">
      <alignment horizontal="center" vertical="center" shrinkToFit="1"/>
    </xf>
    <xf numFmtId="176" fontId="19" fillId="0" borderId="30" xfId="0" applyNumberFormat="1" applyFont="1" applyBorder="1" applyAlignment="1">
      <alignment horizontal="center" vertical="center" shrinkToFit="1"/>
    </xf>
    <xf numFmtId="0" fontId="19" fillId="4" borderId="61" xfId="0" quotePrefix="1" applyFont="1" applyFill="1" applyBorder="1" applyAlignment="1">
      <alignment horizontal="right" vertical="center" shrinkToFit="1"/>
    </xf>
    <xf numFmtId="0" fontId="19" fillId="4" borderId="62" xfId="0" quotePrefix="1" applyFont="1" applyFill="1" applyBorder="1" applyAlignment="1">
      <alignment horizontal="right" vertical="center" shrinkToFit="1"/>
    </xf>
    <xf numFmtId="0" fontId="19" fillId="4" borderId="63" xfId="0" quotePrefix="1" applyFont="1" applyFill="1" applyBorder="1" applyAlignment="1">
      <alignment horizontal="right" vertical="center" shrinkToFit="1"/>
    </xf>
    <xf numFmtId="0" fontId="0" fillId="0" borderId="69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70" xfId="0" applyBorder="1" applyAlignment="1">
      <alignment horizontal="left" vertical="center" shrinkToFit="1"/>
    </xf>
    <xf numFmtId="0" fontId="0" fillId="0" borderId="72" xfId="0" applyBorder="1" applyAlignment="1">
      <alignment horizontal="left" vertical="center" shrinkToFit="1"/>
    </xf>
    <xf numFmtId="0" fontId="0" fillId="0" borderId="73" xfId="0" applyBorder="1" applyAlignment="1">
      <alignment horizontal="left" vertical="center" shrinkToFit="1"/>
    </xf>
    <xf numFmtId="0" fontId="0" fillId="0" borderId="74" xfId="0" applyBorder="1" applyAlignment="1">
      <alignment horizontal="left" vertical="center" shrinkToFit="1"/>
    </xf>
    <xf numFmtId="0" fontId="19" fillId="0" borderId="61" xfId="0" applyFont="1" applyBorder="1" applyAlignment="1">
      <alignment horizontal="right" vertical="center" shrinkToFit="1"/>
    </xf>
    <xf numFmtId="0" fontId="19" fillId="0" borderId="62" xfId="0" applyFont="1" applyBorder="1" applyAlignment="1">
      <alignment horizontal="right" vertical="center" shrinkToFit="1"/>
    </xf>
    <xf numFmtId="0" fontId="19" fillId="0" borderId="63" xfId="0" applyFont="1" applyBorder="1" applyAlignment="1">
      <alignment horizontal="right" vertical="center" shrinkToFit="1"/>
    </xf>
    <xf numFmtId="0" fontId="0" fillId="0" borderId="66" xfId="0" applyBorder="1" applyAlignment="1">
      <alignment horizontal="left" vertical="center" shrinkToFit="1"/>
    </xf>
    <xf numFmtId="0" fontId="0" fillId="0" borderId="67" xfId="0" applyBorder="1" applyAlignment="1">
      <alignment horizontal="left" vertical="center" shrinkToFit="1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9" fillId="0" borderId="46" xfId="0" applyFont="1" applyBorder="1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22" fillId="0" borderId="56" xfId="0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176" fontId="23" fillId="0" borderId="58" xfId="0" applyNumberFormat="1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19" fillId="4" borderId="39" xfId="0" quotePrefix="1" applyFont="1" applyFill="1" applyBorder="1" applyAlignment="1">
      <alignment horizontal="right" vertical="center" shrinkToFit="1"/>
    </xf>
    <xf numFmtId="0" fontId="19" fillId="4" borderId="40" xfId="0" quotePrefix="1" applyFont="1" applyFill="1" applyBorder="1" applyAlignment="1">
      <alignment horizontal="right" vertical="center" shrinkToFit="1"/>
    </xf>
    <xf numFmtId="0" fontId="19" fillId="4" borderId="41" xfId="0" quotePrefix="1" applyFont="1" applyFill="1" applyBorder="1" applyAlignment="1">
      <alignment horizontal="right" vertical="center" shrinkToFit="1"/>
    </xf>
    <xf numFmtId="176" fontId="0" fillId="0" borderId="0" xfId="0" applyNumberFormat="1" applyAlignment="1">
      <alignment horizontal="right" vertical="center"/>
    </xf>
    <xf numFmtId="0" fontId="19" fillId="0" borderId="27" xfId="0" quotePrefix="1" applyFont="1" applyBorder="1" applyAlignment="1">
      <alignment horizontal="left" vertical="center" shrinkToFit="1"/>
    </xf>
    <xf numFmtId="0" fontId="19" fillId="0" borderId="26" xfId="0" quotePrefix="1" applyFont="1" applyBorder="1" applyAlignment="1">
      <alignment horizontal="center" vertical="center" wrapText="1"/>
    </xf>
    <xf numFmtId="0" fontId="0" fillId="0" borderId="27" xfId="0" quotePrefix="1" applyBorder="1" applyAlignment="1">
      <alignment horizontal="left" vertical="center" wrapText="1"/>
    </xf>
    <xf numFmtId="0" fontId="0" fillId="0" borderId="28" xfId="0" quotePrefix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176" fontId="10" fillId="0" borderId="0" xfId="0" applyNumberFormat="1" applyFont="1" applyAlignment="1">
      <alignment horizontal="center" vertical="center" shrinkToFit="1"/>
    </xf>
    <xf numFmtId="0" fontId="16" fillId="0" borderId="9" xfId="0" quotePrefix="1" applyFont="1" applyBorder="1" applyAlignment="1">
      <alignment horizontal="center" vertical="center" wrapText="1"/>
    </xf>
    <xf numFmtId="0" fontId="16" fillId="0" borderId="16" xfId="0" quotePrefix="1" applyFont="1" applyBorder="1" applyAlignment="1">
      <alignment horizontal="center" vertical="center" wrapText="1"/>
    </xf>
    <xf numFmtId="0" fontId="16" fillId="0" borderId="17" xfId="0" quotePrefix="1" applyFont="1" applyBorder="1" applyAlignment="1">
      <alignment horizontal="center" vertical="center" wrapText="1"/>
    </xf>
    <xf numFmtId="0" fontId="16" fillId="0" borderId="18" xfId="0" quotePrefix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2" fillId="0" borderId="0" xfId="0" quotePrefix="1" applyFont="1" applyAlignment="1">
      <alignment horizontal="center" vertical="center"/>
    </xf>
    <xf numFmtId="0" fontId="0" fillId="0" borderId="9" xfId="0" quotePrefix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 xr:uid="{00000000-0005-0000-0000-000002000000}"/>
    <cellStyle name="표준 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</xdr:colOff>
      <xdr:row>101</xdr:row>
      <xdr:rowOff>0</xdr:rowOff>
    </xdr:from>
    <xdr:to>
      <xdr:col>11</xdr:col>
      <xdr:colOff>113740</xdr:colOff>
      <xdr:row>154</xdr:row>
      <xdr:rowOff>62852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2CE7E3C4-DC76-4EFC-B80C-C2B1EDFDA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23002875"/>
          <a:ext cx="8816415" cy="11169002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41</xdr:row>
      <xdr:rowOff>206374</xdr:rowOff>
    </xdr:from>
    <xdr:to>
      <xdr:col>19</xdr:col>
      <xdr:colOff>236509</xdr:colOff>
      <xdr:row>100</xdr:row>
      <xdr:rowOff>139700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F95232FB-6D6E-440E-B230-0348933F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10636249"/>
          <a:ext cx="18734058" cy="122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2"/>
  <sheetViews>
    <sheetView showGridLines="0" tabSelected="1" view="pageBreakPreview" topLeftCell="B2" zoomScaleSheetLayoutView="100" workbookViewId="0">
      <selection activeCell="F22" sqref="F22"/>
    </sheetView>
  </sheetViews>
  <sheetFormatPr defaultRowHeight="16.5" x14ac:dyDescent="0.3"/>
  <cols>
    <col min="1" max="1" width="3.625" hidden="1" customWidth="1"/>
    <col min="2" max="2" width="2.125" customWidth="1"/>
    <col min="3" max="4" width="5.125" customWidth="1"/>
    <col min="5" max="5" width="35.625" customWidth="1"/>
    <col min="6" max="6" width="30.625" customWidth="1"/>
    <col min="7" max="7" width="9.375" customWidth="1"/>
    <col min="8" max="9" width="6.625" customWidth="1"/>
    <col min="10" max="10" width="8.625" customWidth="1"/>
    <col min="11" max="11" width="6.625" style="41" customWidth="1"/>
    <col min="12" max="12" width="51.25" customWidth="1"/>
    <col min="13" max="13" width="4.875" customWidth="1"/>
    <col min="15" max="15" width="9.625" customWidth="1"/>
    <col min="16" max="16" width="12.625" customWidth="1"/>
    <col min="17" max="17" width="9.625" customWidth="1"/>
    <col min="18" max="19" width="15.625" customWidth="1"/>
    <col min="20" max="20" width="10" customWidth="1"/>
    <col min="21" max="21" width="14.5" customWidth="1"/>
    <col min="22" max="22" width="9.625" customWidth="1"/>
    <col min="23" max="23" width="12.5" customWidth="1"/>
    <col min="24" max="24" width="8.25" customWidth="1"/>
    <col min="25" max="25" width="13.5" customWidth="1"/>
    <col min="26" max="26" width="22.125" hidden="1" customWidth="1"/>
    <col min="27" max="30" width="15.625" hidden="1" customWidth="1"/>
    <col min="31" max="31" width="13.875" hidden="1" customWidth="1"/>
  </cols>
  <sheetData>
    <row r="1" spans="1:30" ht="12" hidden="1" customHeight="1" x14ac:dyDescent="0.3">
      <c r="C1" t="s">
        <v>1088</v>
      </c>
      <c r="F1" s="40" t="s">
        <v>1089</v>
      </c>
    </row>
    <row r="2" spans="1:30" ht="15" customHeight="1" thickBot="1" x14ac:dyDescent="0.35">
      <c r="C2" t="s">
        <v>1090</v>
      </c>
      <c r="E2" s="42">
        <v>2</v>
      </c>
      <c r="F2" s="42">
        <v>6</v>
      </c>
    </row>
    <row r="3" spans="1:30" ht="39.950000000000003" customHeight="1" thickBot="1" x14ac:dyDescent="0.35">
      <c r="B3" t="s">
        <v>1091</v>
      </c>
      <c r="C3" s="296" t="s">
        <v>1092</v>
      </c>
      <c r="D3" s="296"/>
      <c r="E3" s="296"/>
      <c r="F3" s="296"/>
      <c r="G3" s="296"/>
      <c r="H3" s="296"/>
      <c r="I3" s="296"/>
      <c r="J3" s="296"/>
      <c r="K3" s="296"/>
      <c r="L3" s="296"/>
      <c r="M3" s="43"/>
      <c r="O3" s="297"/>
      <c r="P3" s="298"/>
      <c r="Q3" s="299"/>
    </row>
    <row r="4" spans="1:30" ht="28.5" customHeight="1" thickBot="1" x14ac:dyDescent="0.35">
      <c r="B4" s="42" t="s">
        <v>1093</v>
      </c>
      <c r="C4" s="300" t="s">
        <v>1094</v>
      </c>
      <c r="D4" s="300"/>
      <c r="E4" s="301" t="str">
        <f ca="1">INDIRECT(F$1&amp;"!"&amp;$B4&amp;E$2)</f>
        <v>[ 구)경기도청 사회혁신공간 문화공간조성 설계용역-전기 ]</v>
      </c>
      <c r="F4" s="301"/>
      <c r="G4" s="301"/>
      <c r="H4" s="44" t="s">
        <v>1095</v>
      </c>
      <c r="I4" s="302">
        <f ca="1">F38</f>
        <v>0</v>
      </c>
      <c r="J4" s="302"/>
      <c r="K4" s="302"/>
      <c r="L4" s="45" t="str">
        <f ca="1">NUMBERSTRING(I4,1)</f>
        <v>영</v>
      </c>
      <c r="M4" s="46" t="s">
        <v>1096</v>
      </c>
      <c r="R4" s="47"/>
      <c r="S4" s="48" t="s">
        <v>1097</v>
      </c>
      <c r="Z4" s="49" t="s">
        <v>1098</v>
      </c>
      <c r="AA4" s="50" t="s">
        <v>1099</v>
      </c>
      <c r="AB4" s="51" t="s">
        <v>1100</v>
      </c>
      <c r="AC4" s="52" t="s">
        <v>1101</v>
      </c>
      <c r="AD4" s="53"/>
    </row>
    <row r="5" spans="1:30" ht="20.45" customHeight="1" thickTop="1" x14ac:dyDescent="0.15">
      <c r="B5" s="54"/>
      <c r="C5" s="303" t="s">
        <v>1102</v>
      </c>
      <c r="D5" s="303"/>
      <c r="E5" s="304"/>
      <c r="F5" s="55" t="s">
        <v>1103</v>
      </c>
      <c r="G5" s="305" t="s">
        <v>1104</v>
      </c>
      <c r="H5" s="305"/>
      <c r="I5" s="305"/>
      <c r="J5" s="305"/>
      <c r="K5" s="305"/>
      <c r="L5" s="304" t="s">
        <v>425</v>
      </c>
      <c r="M5" s="306"/>
      <c r="Q5" t="s">
        <v>1105</v>
      </c>
      <c r="S5" s="48" t="s">
        <v>1106</v>
      </c>
      <c r="Z5" s="56" t="s">
        <v>1107</v>
      </c>
      <c r="AA5" s="57" t="s">
        <v>1108</v>
      </c>
      <c r="AB5" s="58">
        <v>0.15</v>
      </c>
      <c r="AC5" s="59">
        <v>4.5999999999999999E-2</v>
      </c>
      <c r="AD5" s="53"/>
    </row>
    <row r="6" spans="1:30" ht="20.45" customHeight="1" x14ac:dyDescent="0.15">
      <c r="A6" s="1" t="s">
        <v>1109</v>
      </c>
      <c r="B6" s="60" t="s">
        <v>66</v>
      </c>
      <c r="C6" s="61"/>
      <c r="D6" s="62" t="s">
        <v>1110</v>
      </c>
      <c r="E6" s="63" t="s">
        <v>1111</v>
      </c>
      <c r="F6" s="64">
        <f ca="1">INDIRECT(F$1&amp;"!"&amp;$B6&amp;F$2)</f>
        <v>0</v>
      </c>
      <c r="G6" s="293" t="s">
        <v>53</v>
      </c>
      <c r="H6" s="293"/>
      <c r="I6" s="293"/>
      <c r="J6" s="293"/>
      <c r="K6" s="293"/>
      <c r="L6" s="294" t="s">
        <v>53</v>
      </c>
      <c r="M6" s="295"/>
      <c r="O6" t="s">
        <v>1112</v>
      </c>
      <c r="P6" s="291">
        <f ca="1">F6+F9+F12</f>
        <v>0</v>
      </c>
      <c r="Q6" s="291"/>
      <c r="S6" s="48" t="s">
        <v>1113</v>
      </c>
      <c r="Z6" s="56"/>
      <c r="AA6" s="57" t="s">
        <v>1114</v>
      </c>
      <c r="AB6" s="58">
        <v>0.152</v>
      </c>
      <c r="AC6" s="59">
        <v>4.7E-2</v>
      </c>
      <c r="AD6" s="53"/>
    </row>
    <row r="7" spans="1:30" ht="20.45" customHeight="1" x14ac:dyDescent="0.15">
      <c r="A7" s="1" t="s">
        <v>1115</v>
      </c>
      <c r="B7" s="60"/>
      <c r="C7" s="65"/>
      <c r="D7" s="66" t="s">
        <v>1116</v>
      </c>
      <c r="E7" s="67" t="s">
        <v>1117</v>
      </c>
      <c r="F7" s="68"/>
      <c r="G7" s="241" t="s">
        <v>53</v>
      </c>
      <c r="H7" s="241"/>
      <c r="I7" s="241"/>
      <c r="J7" s="241"/>
      <c r="K7" s="241"/>
      <c r="L7" s="242" t="s">
        <v>53</v>
      </c>
      <c r="M7" s="243"/>
      <c r="O7" t="str">
        <f>E13</f>
        <v>운반비</v>
      </c>
      <c r="P7" s="291">
        <f>F13</f>
        <v>0</v>
      </c>
      <c r="Q7" s="291"/>
      <c r="S7" s="48" t="s">
        <v>1118</v>
      </c>
      <c r="Z7" s="56"/>
      <c r="AA7" s="57" t="s">
        <v>1119</v>
      </c>
      <c r="AB7" s="58">
        <v>0.154</v>
      </c>
      <c r="AC7" s="59">
        <v>0.05</v>
      </c>
      <c r="AD7" s="53"/>
    </row>
    <row r="8" spans="1:30" ht="20.45" customHeight="1" x14ac:dyDescent="0.15">
      <c r="A8" s="1" t="s">
        <v>1120</v>
      </c>
      <c r="B8" s="69"/>
      <c r="C8" s="65"/>
      <c r="D8" s="70" t="s">
        <v>1121</v>
      </c>
      <c r="E8" s="71" t="s">
        <v>1122</v>
      </c>
      <c r="F8" s="72">
        <f ca="1">SUM(F6:F7)</f>
        <v>0</v>
      </c>
      <c r="G8" s="226" t="s">
        <v>53</v>
      </c>
      <c r="H8" s="226"/>
      <c r="I8" s="226"/>
      <c r="J8" s="226"/>
      <c r="K8" s="226"/>
      <c r="L8" s="227" t="s">
        <v>53</v>
      </c>
      <c r="M8" s="228"/>
      <c r="O8" t="str">
        <f>C30</f>
        <v>고재처리비</v>
      </c>
      <c r="P8" s="291">
        <f>F30</f>
        <v>0</v>
      </c>
      <c r="Q8" s="291"/>
      <c r="S8" s="48" t="s">
        <v>1123</v>
      </c>
      <c r="Z8" s="73"/>
      <c r="AA8" s="74" t="s">
        <v>1124</v>
      </c>
      <c r="AB8" s="75">
        <v>0.16200000000000001</v>
      </c>
      <c r="AC8" s="76">
        <v>5.5E-2</v>
      </c>
      <c r="AD8" s="53"/>
    </row>
    <row r="9" spans="1:30" ht="20.45" customHeight="1" x14ac:dyDescent="0.15">
      <c r="A9" s="1" t="s">
        <v>1125</v>
      </c>
      <c r="B9" s="60" t="s">
        <v>1126</v>
      </c>
      <c r="C9" s="77"/>
      <c r="D9" s="78" t="s">
        <v>1127</v>
      </c>
      <c r="E9" s="79" t="s">
        <v>1128</v>
      </c>
      <c r="F9" s="80">
        <f ca="1">INDIRECT(F$1&amp;"!"&amp;$B9&amp;F$2)</f>
        <v>0</v>
      </c>
      <c r="G9" s="205" t="s">
        <v>53</v>
      </c>
      <c r="H9" s="205"/>
      <c r="I9" s="205"/>
      <c r="J9" s="205"/>
      <c r="K9" s="205"/>
      <c r="L9" s="292" t="s">
        <v>53</v>
      </c>
      <c r="M9" s="207"/>
      <c r="O9" t="s">
        <v>1129</v>
      </c>
      <c r="P9" s="291">
        <f>O35</f>
        <v>0</v>
      </c>
      <c r="Q9" s="291"/>
      <c r="Z9" s="56" t="s">
        <v>1130</v>
      </c>
      <c r="AA9" s="57" t="s">
        <v>1108</v>
      </c>
      <c r="AB9" s="58">
        <v>0.14699999999999999</v>
      </c>
      <c r="AC9" s="59">
        <v>4.7E-2</v>
      </c>
      <c r="AD9" s="53"/>
    </row>
    <row r="10" spans="1:30" ht="20.45" customHeight="1" x14ac:dyDescent="0.15">
      <c r="A10" s="1" t="s">
        <v>1131</v>
      </c>
      <c r="B10" s="60"/>
      <c r="C10" s="81"/>
      <c r="D10" s="66" t="s">
        <v>1132</v>
      </c>
      <c r="E10" s="67" t="s">
        <v>1133</v>
      </c>
      <c r="F10" s="68">
        <f ca="1">INT(F9*K10)</f>
        <v>0</v>
      </c>
      <c r="G10" s="288" t="s">
        <v>1134</v>
      </c>
      <c r="H10" s="289"/>
      <c r="I10" s="289"/>
      <c r="J10" s="290"/>
      <c r="K10" s="82">
        <f ca="1">Z29</f>
        <v>0.15</v>
      </c>
      <c r="L10" s="242" t="str">
        <f>S5</f>
        <v>순공사비 10억미만 기준(공사기간 6개월이하)</v>
      </c>
      <c r="M10" s="243"/>
      <c r="O10" t="s">
        <v>1135</v>
      </c>
      <c r="P10" s="291">
        <f>O36+O37</f>
        <v>0</v>
      </c>
      <c r="Q10" s="291"/>
      <c r="S10" s="83" t="s">
        <v>1136</v>
      </c>
      <c r="Z10" s="56"/>
      <c r="AA10" s="57" t="s">
        <v>1114</v>
      </c>
      <c r="AB10" s="58">
        <v>0.14899999999999999</v>
      </c>
      <c r="AC10" s="59">
        <v>4.8000000000000001E-2</v>
      </c>
      <c r="AD10" s="53"/>
    </row>
    <row r="11" spans="1:30" ht="20.45" customHeight="1" x14ac:dyDescent="0.15">
      <c r="A11" s="1" t="s">
        <v>1137</v>
      </c>
      <c r="B11" s="69"/>
      <c r="C11" s="77"/>
      <c r="D11" s="70" t="s">
        <v>1121</v>
      </c>
      <c r="E11" s="71" t="s">
        <v>1122</v>
      </c>
      <c r="F11" s="72">
        <f ca="1">SUM(F9:F10)</f>
        <v>0</v>
      </c>
      <c r="G11" s="226" t="s">
        <v>53</v>
      </c>
      <c r="H11" s="226"/>
      <c r="I11" s="226"/>
      <c r="J11" s="226"/>
      <c r="K11" s="226"/>
      <c r="L11" s="227" t="s">
        <v>53</v>
      </c>
      <c r="M11" s="228"/>
      <c r="O11" s="83"/>
      <c r="P11" s="83"/>
      <c r="Q11" s="83"/>
      <c r="S11" s="83" t="s">
        <v>1138</v>
      </c>
      <c r="Z11" s="56"/>
      <c r="AA11" s="57" t="s">
        <v>1119</v>
      </c>
      <c r="AB11" s="58">
        <v>0.151</v>
      </c>
      <c r="AC11" s="59">
        <v>5.0999999999999997E-2</v>
      </c>
      <c r="AD11" s="53"/>
    </row>
    <row r="12" spans="1:30" ht="20.45" customHeight="1" thickBot="1" x14ac:dyDescent="0.2">
      <c r="A12" s="1" t="s">
        <v>1139</v>
      </c>
      <c r="B12" s="60" t="s">
        <v>1140</v>
      </c>
      <c r="C12" s="77" t="s">
        <v>1141</v>
      </c>
      <c r="D12" s="84"/>
      <c r="E12" s="79" t="s">
        <v>1142</v>
      </c>
      <c r="F12" s="80">
        <f ca="1">INDIRECT(F$1&amp;"!"&amp;$B12&amp;F$2)</f>
        <v>0</v>
      </c>
      <c r="G12" s="205" t="s">
        <v>53</v>
      </c>
      <c r="H12" s="205"/>
      <c r="I12" s="205"/>
      <c r="J12" s="205"/>
      <c r="K12" s="205"/>
      <c r="L12" s="292" t="s">
        <v>53</v>
      </c>
      <c r="M12" s="207"/>
      <c r="T12" s="8"/>
      <c r="U12" s="8"/>
      <c r="Z12" s="73"/>
      <c r="AA12" s="74" t="s">
        <v>1124</v>
      </c>
      <c r="AB12" s="75">
        <v>0.16</v>
      </c>
      <c r="AC12" s="76">
        <v>5.6000000000000001E-2</v>
      </c>
      <c r="AD12" s="53"/>
    </row>
    <row r="13" spans="1:30" ht="20.45" customHeight="1" thickBot="1" x14ac:dyDescent="0.35">
      <c r="A13" s="1" t="s">
        <v>1143</v>
      </c>
      <c r="B13" s="85"/>
      <c r="C13" s="77"/>
      <c r="D13" s="84"/>
      <c r="E13" s="86" t="s">
        <v>1144</v>
      </c>
      <c r="F13" s="87"/>
      <c r="G13" s="211"/>
      <c r="H13" s="211"/>
      <c r="I13" s="211"/>
      <c r="J13" s="211"/>
      <c r="K13" s="211"/>
      <c r="L13" s="240"/>
      <c r="M13" s="213"/>
      <c r="O13" s="259" t="s">
        <v>1145</v>
      </c>
      <c r="P13" s="279"/>
      <c r="Q13" s="279"/>
      <c r="R13" s="279"/>
      <c r="S13" s="280"/>
      <c r="T13" s="8"/>
      <c r="U13" s="259" t="s">
        <v>1146</v>
      </c>
      <c r="V13" s="280"/>
      <c r="Z13" s="88" t="s">
        <v>1147</v>
      </c>
      <c r="AA13" s="57" t="s">
        <v>1108</v>
      </c>
      <c r="AB13" s="89">
        <v>0.14799999999999999</v>
      </c>
      <c r="AC13" s="90">
        <v>5.0999999999999997E-2</v>
      </c>
      <c r="AD13" s="53"/>
    </row>
    <row r="14" spans="1:30" ht="20.45" customHeight="1" thickTop="1" thickBot="1" x14ac:dyDescent="0.35">
      <c r="A14" s="1" t="s">
        <v>1143</v>
      </c>
      <c r="B14" s="85" t="s">
        <v>1148</v>
      </c>
      <c r="C14" s="77" t="s">
        <v>1149</v>
      </c>
      <c r="D14" s="84"/>
      <c r="E14" s="91" t="s">
        <v>1150</v>
      </c>
      <c r="F14" s="92">
        <f ca="1">INT(F11*K14)</f>
        <v>0</v>
      </c>
      <c r="G14" s="247" t="s">
        <v>1151</v>
      </c>
      <c r="H14" s="248"/>
      <c r="I14" s="248"/>
      <c r="J14" s="249"/>
      <c r="K14" s="93">
        <v>3.56E-2</v>
      </c>
      <c r="L14" s="240" t="s">
        <v>1152</v>
      </c>
      <c r="M14" s="213"/>
      <c r="O14" s="284" t="s">
        <v>1153</v>
      </c>
      <c r="P14" s="285"/>
      <c r="Q14" s="285"/>
      <c r="R14" s="286">
        <f ca="1">F6+F9+F37</f>
        <v>0</v>
      </c>
      <c r="S14" s="287"/>
      <c r="T14" s="8"/>
      <c r="U14" s="94">
        <v>100</v>
      </c>
      <c r="V14" s="95" t="s">
        <v>1154</v>
      </c>
      <c r="Z14" s="56"/>
      <c r="AA14" s="57" t="s">
        <v>1114</v>
      </c>
      <c r="AB14" s="58">
        <v>0.15</v>
      </c>
      <c r="AC14" s="59">
        <v>5.1999999999999998E-2</v>
      </c>
      <c r="AD14" s="53"/>
    </row>
    <row r="15" spans="1:30" ht="20.45" customHeight="1" thickBot="1" x14ac:dyDescent="0.35">
      <c r="A15" s="1" t="s">
        <v>1155</v>
      </c>
      <c r="B15" s="1"/>
      <c r="C15" s="77"/>
      <c r="D15" s="96"/>
      <c r="E15" s="91" t="s">
        <v>1156</v>
      </c>
      <c r="F15" s="92">
        <f ca="1">INT(F11*K15)</f>
        <v>0</v>
      </c>
      <c r="G15" s="253" t="s">
        <v>1151</v>
      </c>
      <c r="H15" s="254"/>
      <c r="I15" s="254"/>
      <c r="J15" s="255"/>
      <c r="K15" s="97">
        <v>1.01E-2</v>
      </c>
      <c r="L15" s="212" t="s">
        <v>1157</v>
      </c>
      <c r="M15" s="281"/>
      <c r="Z15" s="56"/>
      <c r="AA15" s="57" t="s">
        <v>1119</v>
      </c>
      <c r="AB15" s="58">
        <v>0.152</v>
      </c>
      <c r="AC15" s="59">
        <v>5.5E-2</v>
      </c>
      <c r="AD15" s="53"/>
    </row>
    <row r="16" spans="1:30" ht="20.45" customHeight="1" thickBot="1" x14ac:dyDescent="0.35">
      <c r="A16" s="1" t="s">
        <v>1158</v>
      </c>
      <c r="B16" s="1"/>
      <c r="C16" s="77" t="s">
        <v>1159</v>
      </c>
      <c r="D16" s="66"/>
      <c r="E16" s="91" t="s">
        <v>1160</v>
      </c>
      <c r="F16" s="92">
        <f ca="1">INT(F9*K16)</f>
        <v>0</v>
      </c>
      <c r="G16" s="253" t="s">
        <v>1134</v>
      </c>
      <c r="H16" s="254"/>
      <c r="I16" s="254"/>
      <c r="J16" s="255"/>
      <c r="K16" s="98">
        <v>3.5450000000000002E-2</v>
      </c>
      <c r="L16" s="212" t="s">
        <v>1161</v>
      </c>
      <c r="M16" s="213"/>
      <c r="O16" s="259" t="s">
        <v>1162</v>
      </c>
      <c r="P16" s="279"/>
      <c r="Q16" s="279"/>
      <c r="R16" s="279"/>
      <c r="S16" s="280"/>
      <c r="U16" s="99" t="s">
        <v>1163</v>
      </c>
      <c r="V16" s="100"/>
      <c r="W16" s="101"/>
      <c r="Z16" s="56"/>
      <c r="AA16" s="74" t="s">
        <v>1124</v>
      </c>
      <c r="AB16" s="58">
        <v>0.16</v>
      </c>
      <c r="AC16" s="59">
        <v>6.0999999999999999E-2</v>
      </c>
      <c r="AD16" s="53"/>
    </row>
    <row r="17" spans="1:31" ht="20.45" customHeight="1" thickTop="1" thickBot="1" x14ac:dyDescent="0.35">
      <c r="A17" s="1" t="s">
        <v>1164</v>
      </c>
      <c r="B17" s="1"/>
      <c r="C17" s="77"/>
      <c r="D17" s="66" t="s">
        <v>1165</v>
      </c>
      <c r="E17" s="91" t="s">
        <v>1166</v>
      </c>
      <c r="F17" s="92">
        <f ca="1">INT(F9*K17)</f>
        <v>0</v>
      </c>
      <c r="G17" s="253" t="s">
        <v>1134</v>
      </c>
      <c r="H17" s="254"/>
      <c r="I17" s="254"/>
      <c r="J17" s="255"/>
      <c r="K17" s="102">
        <v>4.4999999999999998E-2</v>
      </c>
      <c r="L17" s="212" t="s">
        <v>1161</v>
      </c>
      <c r="M17" s="213"/>
      <c r="O17" s="103" t="s">
        <v>1093</v>
      </c>
      <c r="P17" s="104">
        <f ca="1">(F6+F9+(F37/1.1))*3.11%</f>
        <v>0</v>
      </c>
      <c r="Q17" s="282" t="s">
        <v>1167</v>
      </c>
      <c r="R17" s="282"/>
      <c r="S17" s="283"/>
      <c r="T17" s="105" t="str">
        <f ca="1">IF(R14&gt;=500000000, "5억기준으로 요율변경","")</f>
        <v/>
      </c>
      <c r="Z17" s="88" t="s">
        <v>1168</v>
      </c>
      <c r="AA17" s="57" t="s">
        <v>1108</v>
      </c>
      <c r="AB17" s="89">
        <v>0.14299999999999999</v>
      </c>
      <c r="AC17" s="90">
        <v>5.2999999999999999E-2</v>
      </c>
      <c r="AD17" s="53"/>
    </row>
    <row r="18" spans="1:31" ht="20.45" customHeight="1" thickBot="1" x14ac:dyDescent="0.35">
      <c r="A18" s="1" t="s">
        <v>1164</v>
      </c>
      <c r="B18" s="1"/>
      <c r="C18" s="77" t="s">
        <v>1169</v>
      </c>
      <c r="D18" s="66"/>
      <c r="E18" s="86" t="s">
        <v>1170</v>
      </c>
      <c r="F18" s="92">
        <f ca="1">INT(F16*K18)</f>
        <v>0</v>
      </c>
      <c r="G18" s="274" t="s">
        <v>1171</v>
      </c>
      <c r="H18" s="275"/>
      <c r="I18" s="275"/>
      <c r="J18" s="276"/>
      <c r="K18" s="97">
        <v>0.1295</v>
      </c>
      <c r="L18" s="212" t="s">
        <v>1161</v>
      </c>
      <c r="M18" s="213"/>
      <c r="O18" s="106" t="s">
        <v>1172</v>
      </c>
      <c r="P18" s="107">
        <f ca="1">(F6+F9)*3.11%*1.2</f>
        <v>0</v>
      </c>
      <c r="Q18" s="277" t="s">
        <v>1173</v>
      </c>
      <c r="R18" s="277"/>
      <c r="S18" s="278"/>
      <c r="T18" s="105" t="str">
        <f ca="1">IF(R14&gt;=500000000, "5억기준으로 요율변경","")</f>
        <v/>
      </c>
      <c r="U18" s="108" t="s">
        <v>1174</v>
      </c>
      <c r="V18" s="109">
        <v>2</v>
      </c>
      <c r="W18" s="110" t="s">
        <v>1175</v>
      </c>
      <c r="X18" s="111"/>
      <c r="Z18" s="56"/>
      <c r="AA18" s="57" t="s">
        <v>1114</v>
      </c>
      <c r="AB18" s="58">
        <v>0.14499999999999999</v>
      </c>
      <c r="AC18" s="59">
        <v>5.3999999999999999E-2</v>
      </c>
      <c r="AD18" s="53"/>
    </row>
    <row r="19" spans="1:31" ht="20.45" customHeight="1" thickBot="1" x14ac:dyDescent="0.35">
      <c r="A19" s="1" t="s">
        <v>1176</v>
      </c>
      <c r="B19" s="1"/>
      <c r="C19" s="77"/>
      <c r="D19" s="66" t="s">
        <v>1121</v>
      </c>
      <c r="E19" s="91" t="s">
        <v>1177</v>
      </c>
      <c r="F19" s="92">
        <f ca="1">INT(F9*2.3%)</f>
        <v>0</v>
      </c>
      <c r="G19" s="253" t="str">
        <f ca="1">IF(F33+F37&gt;=100000000, "직접노무비의","")</f>
        <v/>
      </c>
      <c r="H19" s="254"/>
      <c r="I19" s="254"/>
      <c r="J19" s="255"/>
      <c r="K19" s="112" t="str">
        <f ca="1">IF(F33+F37&gt;=100000000, "2.3%","")</f>
        <v/>
      </c>
      <c r="L19" s="212" t="s">
        <v>1178</v>
      </c>
      <c r="M19" s="213"/>
      <c r="N19" s="113" t="str">
        <f ca="1">IF(F33+F37&lt;=100000000, "☜삭제","")</f>
        <v>☜삭제</v>
      </c>
      <c r="O19" s="259" t="s">
        <v>1179</v>
      </c>
      <c r="P19" s="279"/>
      <c r="Q19" s="279"/>
      <c r="R19" s="279"/>
      <c r="S19" s="280"/>
      <c r="U19" s="114"/>
      <c r="V19" s="115"/>
      <c r="W19" s="115"/>
      <c r="X19" s="111"/>
      <c r="Z19" s="56"/>
      <c r="AA19" s="57" t="s">
        <v>1119</v>
      </c>
      <c r="AB19" s="58">
        <v>0.14699999999999999</v>
      </c>
      <c r="AC19" s="59">
        <v>5.7000000000000002E-2</v>
      </c>
      <c r="AD19" s="53"/>
    </row>
    <row r="20" spans="1:31" ht="20.45" customHeight="1" thickTop="1" x14ac:dyDescent="0.3">
      <c r="A20" s="1" t="s">
        <v>1180</v>
      </c>
      <c r="B20" s="1"/>
      <c r="C20" s="77" t="s">
        <v>1181</v>
      </c>
      <c r="D20" s="84"/>
      <c r="E20" s="91" t="s">
        <v>1182</v>
      </c>
      <c r="F20" s="92">
        <f ca="1">INT(MIN(P17,P18))</f>
        <v>0</v>
      </c>
      <c r="G20" s="265" t="str">
        <f ca="1">IF(F33+F37&gt;=20000000,IF(P17&gt;P18,Q18,Q17),"")</f>
        <v/>
      </c>
      <c r="H20" s="266"/>
      <c r="I20" s="266"/>
      <c r="J20" s="266"/>
      <c r="K20" s="267"/>
      <c r="L20" s="212" t="s">
        <v>1183</v>
      </c>
      <c r="M20" s="213"/>
      <c r="N20" s="113" t="str">
        <f ca="1">IF(F33+F37&lt;=20000000,"☜삭제","")</f>
        <v>☜삭제</v>
      </c>
      <c r="O20" s="103" t="s">
        <v>1093</v>
      </c>
      <c r="P20" s="104">
        <f ca="1">((F6+F9+(F37/1.1))*2.28%)+4325000</f>
        <v>4325000</v>
      </c>
      <c r="Q20" s="268" t="s">
        <v>1184</v>
      </c>
      <c r="R20" s="269"/>
      <c r="S20" s="270"/>
      <c r="T20" s="116"/>
      <c r="X20" s="111"/>
      <c r="Z20" s="56"/>
      <c r="AA20" s="74" t="s">
        <v>1124</v>
      </c>
      <c r="AB20" s="58">
        <v>0.156</v>
      </c>
      <c r="AC20" s="59">
        <v>6.2E-2</v>
      </c>
      <c r="AD20" s="53"/>
    </row>
    <row r="21" spans="1:31" ht="20.45" customHeight="1" thickBot="1" x14ac:dyDescent="0.35">
      <c r="A21" s="1" t="s">
        <v>1185</v>
      </c>
      <c r="B21" s="1"/>
      <c r="C21" s="77"/>
      <c r="D21" s="84"/>
      <c r="E21" s="91" t="s">
        <v>1186</v>
      </c>
      <c r="F21" s="92">
        <f ca="1">INT((F8+F11)*K21)</f>
        <v>0</v>
      </c>
      <c r="G21" s="265" t="s">
        <v>1187</v>
      </c>
      <c r="H21" s="266"/>
      <c r="I21" s="266"/>
      <c r="J21" s="267"/>
      <c r="K21" s="117">
        <f ca="1">Z31</f>
        <v>4.5999999999999999E-2</v>
      </c>
      <c r="L21" s="212" t="str">
        <f>S5</f>
        <v>순공사비 10억미만 기준(공사기간 6개월이하)</v>
      </c>
      <c r="M21" s="213"/>
      <c r="O21" s="106" t="s">
        <v>1172</v>
      </c>
      <c r="P21" s="107">
        <f ca="1">((F6+F9)*2.28%+4325000)*1.2</f>
        <v>5190000</v>
      </c>
      <c r="Q21" s="271" t="s">
        <v>1188</v>
      </c>
      <c r="R21" s="272"/>
      <c r="S21" s="273"/>
      <c r="T21" s="116"/>
      <c r="Z21" s="88" t="s">
        <v>1189</v>
      </c>
      <c r="AA21" s="57" t="s">
        <v>1108</v>
      </c>
      <c r="AB21" s="89">
        <v>0.14199999999999999</v>
      </c>
      <c r="AC21" s="90">
        <v>5.6000000000000001E-2</v>
      </c>
      <c r="AD21" s="53"/>
    </row>
    <row r="22" spans="1:31" ht="20.45" customHeight="1" x14ac:dyDescent="0.3">
      <c r="A22" s="1" t="s">
        <v>1190</v>
      </c>
      <c r="B22" s="1"/>
      <c r="C22" s="81"/>
      <c r="D22" s="84"/>
      <c r="E22" s="91" t="s">
        <v>1191</v>
      </c>
      <c r="F22" s="92"/>
      <c r="G22" s="263"/>
      <c r="H22" s="263"/>
      <c r="I22" s="263"/>
      <c r="J22" s="263"/>
      <c r="K22" s="263"/>
      <c r="L22" s="240" t="s">
        <v>53</v>
      </c>
      <c r="M22" s="213"/>
      <c r="Z22" s="56"/>
      <c r="AA22" s="57" t="s">
        <v>1114</v>
      </c>
      <c r="AB22" s="58">
        <v>0.14399999999999999</v>
      </c>
      <c r="AC22" s="59">
        <v>5.7000000000000002E-2</v>
      </c>
      <c r="AD22" s="53"/>
    </row>
    <row r="23" spans="1:31" ht="20.45" customHeight="1" x14ac:dyDescent="0.3">
      <c r="A23" s="1" t="s">
        <v>1192</v>
      </c>
      <c r="B23" s="1"/>
      <c r="C23" s="65"/>
      <c r="D23" s="84"/>
      <c r="E23" s="91" t="s">
        <v>1193</v>
      </c>
      <c r="F23" s="92"/>
      <c r="G23" s="263"/>
      <c r="H23" s="263"/>
      <c r="I23" s="263"/>
      <c r="J23" s="263"/>
      <c r="K23" s="263"/>
      <c r="L23" s="240" t="s">
        <v>53</v>
      </c>
      <c r="M23" s="213"/>
      <c r="O23" t="s">
        <v>1194</v>
      </c>
      <c r="Z23" s="56"/>
      <c r="AA23" s="57" t="s">
        <v>1119</v>
      </c>
      <c r="AB23" s="58">
        <v>0.14599999999999999</v>
      </c>
      <c r="AC23" s="59">
        <v>0.06</v>
      </c>
      <c r="AD23" s="53"/>
    </row>
    <row r="24" spans="1:31" ht="20.45" customHeight="1" thickBot="1" x14ac:dyDescent="0.35">
      <c r="A24" s="1" t="s">
        <v>1195</v>
      </c>
      <c r="B24" s="1"/>
      <c r="C24" s="65"/>
      <c r="D24" s="84"/>
      <c r="E24" s="118" t="s">
        <v>1196</v>
      </c>
      <c r="F24" s="68"/>
      <c r="G24" s="264"/>
      <c r="H24" s="264"/>
      <c r="I24" s="264"/>
      <c r="J24" s="264"/>
      <c r="K24" s="264"/>
      <c r="L24" s="242" t="s">
        <v>53</v>
      </c>
      <c r="M24" s="243"/>
      <c r="O24" t="s">
        <v>1197</v>
      </c>
      <c r="P24" s="8">
        <f ca="1">INT((F26+F27+F28+F30)+(F37)/1.1)</f>
        <v>0</v>
      </c>
      <c r="Z24" s="119"/>
      <c r="AA24" s="120" t="s">
        <v>1124</v>
      </c>
      <c r="AB24" s="121">
        <v>0.155</v>
      </c>
      <c r="AC24" s="122">
        <v>6.5000000000000002E-2</v>
      </c>
      <c r="AD24" s="53"/>
    </row>
    <row r="25" spans="1:31" ht="20.45" customHeight="1" thickBot="1" x14ac:dyDescent="0.35">
      <c r="A25" s="1" t="s">
        <v>1198</v>
      </c>
      <c r="B25" s="1"/>
      <c r="C25" s="65"/>
      <c r="D25" s="123"/>
      <c r="E25" s="124" t="s">
        <v>1122</v>
      </c>
      <c r="F25" s="125">
        <f ca="1">SUM(F12:F24)</f>
        <v>0</v>
      </c>
      <c r="G25" s="256" t="s">
        <v>53</v>
      </c>
      <c r="H25" s="256"/>
      <c r="I25" s="256"/>
      <c r="J25" s="256"/>
      <c r="K25" s="256"/>
      <c r="L25" s="257" t="s">
        <v>53</v>
      </c>
      <c r="M25" s="258"/>
      <c r="O25" s="259" t="s">
        <v>1199</v>
      </c>
      <c r="P25" s="260"/>
      <c r="Q25" s="126" t="s">
        <v>1200</v>
      </c>
      <c r="R25" s="127" t="s">
        <v>1201</v>
      </c>
      <c r="S25" s="127" t="s">
        <v>1202</v>
      </c>
      <c r="T25" s="40"/>
    </row>
    <row r="26" spans="1:31" ht="20.45" customHeight="1" thickTop="1" x14ac:dyDescent="0.3">
      <c r="A26" s="1" t="s">
        <v>1203</v>
      </c>
      <c r="B26" s="1"/>
      <c r="C26" s="261" t="s">
        <v>1204</v>
      </c>
      <c r="D26" s="261"/>
      <c r="E26" s="262"/>
      <c r="F26" s="72">
        <f ca="1">INT(F8+F11+F25)</f>
        <v>0</v>
      </c>
      <c r="G26" s="219" t="s">
        <v>53</v>
      </c>
      <c r="H26" s="219"/>
      <c r="I26" s="219"/>
      <c r="J26" s="219"/>
      <c r="K26" s="128"/>
      <c r="L26" s="221" t="s">
        <v>53</v>
      </c>
      <c r="M26" s="221"/>
      <c r="O26" s="129" t="s">
        <v>1205</v>
      </c>
      <c r="P26" s="130"/>
      <c r="Q26" s="131">
        <v>3.64E-3</v>
      </c>
      <c r="R26" s="132"/>
      <c r="S26" s="133">
        <f t="shared" ref="S26:S31" ca="1" si="0">$P$24*Q26*(1+(R26/1095))</f>
        <v>0</v>
      </c>
      <c r="T26" s="134"/>
    </row>
    <row r="27" spans="1:31" ht="20.45" customHeight="1" thickBot="1" x14ac:dyDescent="0.35">
      <c r="A27" s="1" t="s">
        <v>1206</v>
      </c>
      <c r="B27" s="1"/>
      <c r="C27" s="244" t="s">
        <v>1207</v>
      </c>
      <c r="D27" s="245"/>
      <c r="E27" s="246"/>
      <c r="F27" s="135">
        <f ca="1">INT(F26*K27)</f>
        <v>0</v>
      </c>
      <c r="G27" s="247" t="s">
        <v>1208</v>
      </c>
      <c r="H27" s="248"/>
      <c r="I27" s="248"/>
      <c r="J27" s="249"/>
      <c r="K27" s="112">
        <v>0.06</v>
      </c>
      <c r="L27" s="206" t="s">
        <v>1209</v>
      </c>
      <c r="M27" s="207"/>
      <c r="N27" s="136" t="str">
        <f ca="1">IF(F31&gt;500000000,Z34,"")</f>
        <v/>
      </c>
      <c r="O27" s="137" t="s">
        <v>1210</v>
      </c>
      <c r="P27" s="138"/>
      <c r="Q27" s="139">
        <v>3.5100000000000001E-3</v>
      </c>
      <c r="R27" s="140"/>
      <c r="S27" s="133">
        <f t="shared" ca="1" si="0"/>
        <v>0</v>
      </c>
      <c r="T27" s="134"/>
    </row>
    <row r="28" spans="1:31" ht="20.45" customHeight="1" x14ac:dyDescent="0.3">
      <c r="A28" s="1" t="s">
        <v>1211</v>
      </c>
      <c r="B28" s="1"/>
      <c r="C28" s="250" t="s">
        <v>1212</v>
      </c>
      <c r="D28" s="251"/>
      <c r="E28" s="252"/>
      <c r="F28" s="92">
        <f ca="1">INT((F11+F25+F27)*K28)</f>
        <v>0</v>
      </c>
      <c r="G28" s="253" t="s">
        <v>1213</v>
      </c>
      <c r="H28" s="254"/>
      <c r="I28" s="254"/>
      <c r="J28" s="255"/>
      <c r="K28" s="102">
        <v>0.15</v>
      </c>
      <c r="L28" s="212" t="s">
        <v>1214</v>
      </c>
      <c r="M28" s="213"/>
      <c r="N28" s="136" t="str">
        <f ca="1">IF(F31&gt;5000000000,Z36,"")</f>
        <v/>
      </c>
      <c r="O28" s="141" t="s">
        <v>1215</v>
      </c>
      <c r="P28" s="142"/>
      <c r="Q28" s="143">
        <v>3.4499999999999999E-3</v>
      </c>
      <c r="R28" s="140"/>
      <c r="S28" s="133">
        <f t="shared" ca="1" si="0"/>
        <v>0</v>
      </c>
      <c r="T28" s="134"/>
      <c r="Z28" s="144" t="s">
        <v>1100</v>
      </c>
      <c r="AA28" s="145" t="s">
        <v>1107</v>
      </c>
      <c r="AB28" s="145" t="s">
        <v>1130</v>
      </c>
      <c r="AC28" s="145" t="s">
        <v>1147</v>
      </c>
      <c r="AD28" s="145" t="s">
        <v>1216</v>
      </c>
      <c r="AE28" s="146" t="s">
        <v>1189</v>
      </c>
    </row>
    <row r="29" spans="1:31" ht="20.45" customHeight="1" thickBot="1" x14ac:dyDescent="0.35">
      <c r="A29" s="1"/>
      <c r="B29" s="1"/>
      <c r="C29" s="208" t="s">
        <v>1217</v>
      </c>
      <c r="D29" s="209"/>
      <c r="E29" s="210"/>
      <c r="F29" s="92"/>
      <c r="G29" s="237"/>
      <c r="H29" s="238"/>
      <c r="I29" s="238"/>
      <c r="J29" s="238"/>
      <c r="K29" s="239"/>
      <c r="L29" s="240" t="s">
        <v>1218</v>
      </c>
      <c r="M29" s="213"/>
      <c r="O29" s="147" t="s">
        <v>1219</v>
      </c>
      <c r="P29" s="148"/>
      <c r="Q29" s="143">
        <v>3.3800000000000002E-3</v>
      </c>
      <c r="R29" s="140"/>
      <c r="S29" s="133">
        <f t="shared" ca="1" si="0"/>
        <v>0</v>
      </c>
      <c r="T29" s="149"/>
      <c r="Z29" s="150">
        <f ca="1">IF($P$6&lt;1000000000,AA29,IF(AND($P$6&gt;=1000000000,$P$6&lt;5000000000),AB29,IF(AND($P$6&gt;=5000000000,$P$6&lt;30000000000),AC29,IF(AND($P$6&gt;=30000000000,$P$6&lt;100000000000),AD29,IF(AND($P$6&gt;=100000000000),AE29)))))</f>
        <v>0.15</v>
      </c>
      <c r="AA29" s="151">
        <f>IF($V$18&lt;=6,AB5,IF(AND($V$18&gt;6,$V$18&lt;=12),AB6,IF(AND($V$18&gt;12,$V$18&lt;=36),AB7,IF(AND($V$18&gt;36),AB8))))</f>
        <v>0.15</v>
      </c>
      <c r="AB29" s="151">
        <f>IF($V$18&lt;=6,AB9,IF(AND($V$18&gt;6,$V$18&lt;=12),AB10,IF(AND($V$18&gt;12,$V$18&lt;=36),AB11,IF(AND($V$18&gt;36),AB12))))</f>
        <v>0.14699999999999999</v>
      </c>
      <c r="AC29" s="151">
        <f>IF($V$18&lt;=6,AB13,IF(AND($V$18&gt;6,$V$18&lt;=12),AB14,IF(AND($V$18&gt;12,$V$18&lt;=36),AB15,IF(AND($V$18&gt;36),AB16))))</f>
        <v>0.14799999999999999</v>
      </c>
      <c r="AD29" s="151">
        <f>IF($V$18&lt;=6,AB17,IF(AND($V$18&gt;6,$V$18&lt;=12),AB18,IF(AND($V$18&gt;12,$V$18&lt;=36),AB19,IF(AND($V$18&gt;36),AB20))))</f>
        <v>0.14299999999999999</v>
      </c>
      <c r="AE29" s="152">
        <f>IF($V$18&lt;=6,AB21,IF(AND($V$18&gt;6,$V$18&lt;=12),AB22,IF(AND($V$18&gt;12,$V$18&lt;=36),AB23,IF(AND($V$18&gt;36),AB24))))</f>
        <v>0.14199999999999999</v>
      </c>
    </row>
    <row r="30" spans="1:31" ht="20.45" customHeight="1" x14ac:dyDescent="0.3">
      <c r="A30" s="1"/>
      <c r="B30" s="1"/>
      <c r="C30" s="189" t="s">
        <v>1220</v>
      </c>
      <c r="D30" s="190"/>
      <c r="E30" s="191"/>
      <c r="F30" s="153"/>
      <c r="G30" s="241"/>
      <c r="H30" s="241"/>
      <c r="I30" s="241"/>
      <c r="J30" s="241"/>
      <c r="K30" s="241"/>
      <c r="L30" s="242" t="s">
        <v>53</v>
      </c>
      <c r="M30" s="243"/>
      <c r="O30" s="147" t="s">
        <v>1221</v>
      </c>
      <c r="P30" s="154"/>
      <c r="Q30" s="143">
        <v>3.2499999999999999E-3</v>
      </c>
      <c r="R30" s="140"/>
      <c r="S30" s="133">
        <f t="shared" ca="1" si="0"/>
        <v>0</v>
      </c>
      <c r="Z30" s="144" t="s">
        <v>1101</v>
      </c>
      <c r="AA30" s="155" t="s">
        <v>1222</v>
      </c>
      <c r="AB30" s="155" t="s">
        <v>1223</v>
      </c>
      <c r="AC30" s="155" t="s">
        <v>1224</v>
      </c>
      <c r="AD30" s="155" t="s">
        <v>1225</v>
      </c>
      <c r="AE30" s="156" t="s">
        <v>1226</v>
      </c>
    </row>
    <row r="31" spans="1:31" ht="20.45" customHeight="1" thickBot="1" x14ac:dyDescent="0.35">
      <c r="A31" s="1" t="s">
        <v>1227</v>
      </c>
      <c r="B31" s="1"/>
      <c r="C31" s="216" t="s">
        <v>1228</v>
      </c>
      <c r="D31" s="217"/>
      <c r="E31" s="218"/>
      <c r="F31" s="72">
        <f ca="1">SUM(F26:F30)</f>
        <v>0</v>
      </c>
      <c r="G31" s="226" t="s">
        <v>53</v>
      </c>
      <c r="H31" s="226"/>
      <c r="I31" s="226"/>
      <c r="J31" s="226"/>
      <c r="K31" s="226"/>
      <c r="L31" s="227" t="s">
        <v>53</v>
      </c>
      <c r="M31" s="228"/>
      <c r="O31" s="157" t="s">
        <v>1229</v>
      </c>
      <c r="P31" s="158"/>
      <c r="Q31" s="159">
        <v>3.1900000000000001E-3</v>
      </c>
      <c r="R31" s="160"/>
      <c r="S31" s="161">
        <f t="shared" ca="1" si="0"/>
        <v>0</v>
      </c>
      <c r="Z31" s="150">
        <f ca="1">IF($P$6&lt;1000000000,AA31,IF(AND($P$6&gt;=1000000000,$P$6&lt;5000000000),AB31,IF(AND($P$6&gt;=5000000000,$P$6&lt;30000000000),AC31,IF(AND($P$6&gt;=30000000000,$P$6&lt;100000000000),AD31,IF(AND($P$6&gt;=100000000000),AE31)))))</f>
        <v>4.5999999999999999E-2</v>
      </c>
      <c r="AA31" s="151">
        <f>IF($V$18&lt;=6,AC5,IF(AND($V$18&gt;6,$V$18&lt;=12),AC6,IF(AND($V$18&gt;12,$V$18&lt;=36),AC7,IF(AND($V$18&gt;36),AC8))))</f>
        <v>4.5999999999999999E-2</v>
      </c>
      <c r="AB31" s="151">
        <f>IF($V$18&lt;=6,AC9,IF(AND($V$18&gt;6,$V$18&lt;=12),AC10,IF(AND($V$18&gt;12,$V$18&lt;=36),AC11,IF(AND($V$18&gt;36),AC12))))</f>
        <v>4.7E-2</v>
      </c>
      <c r="AC31" s="151">
        <f>IF($V$18&lt;=6,AC13,IF(AND($V$18&gt;6,$V$18&lt;=12),AC14,IF(AND($V$18&gt;12,$V$18&lt;=36),AC15,IF(AND($V$18&gt;36),AC16))))</f>
        <v>5.0999999999999997E-2</v>
      </c>
      <c r="AD31" s="151">
        <f>IF($V$18&lt;=6,AC17,IF(AND($V$18&gt;6,$V$18&lt;=12),AC18,IF(AND($V$18&gt;12,$V$18&lt;=36),AC19,IF(AND($V$18&gt;36),AC20))))</f>
        <v>5.2999999999999999E-2</v>
      </c>
      <c r="AE31" s="152">
        <f>IF($V$18&lt;=6,AC21,IF(AND($V$18&gt;6,$V$18&lt;=12),AC22,IF(AND($V$18&gt;12,$V$18&lt;=36),AC23,IF(AND($V$18&gt;36),AC24))))</f>
        <v>5.6000000000000001E-2</v>
      </c>
    </row>
    <row r="32" spans="1:31" ht="20.45" customHeight="1" thickBot="1" x14ac:dyDescent="0.35">
      <c r="A32" s="1" t="s">
        <v>1230</v>
      </c>
      <c r="B32" s="1"/>
      <c r="C32" s="229" t="s">
        <v>1231</v>
      </c>
      <c r="D32" s="230"/>
      <c r="E32" s="231"/>
      <c r="F32" s="162">
        <f ca="1">INT(F31*0.1)</f>
        <v>0</v>
      </c>
      <c r="G32" s="232" t="s">
        <v>1232</v>
      </c>
      <c r="H32" s="233"/>
      <c r="I32" s="233"/>
      <c r="J32" s="234"/>
      <c r="K32" s="163">
        <v>0.1</v>
      </c>
      <c r="L32" s="235" t="s">
        <v>53</v>
      </c>
      <c r="M32" s="236"/>
      <c r="AA32" s="116"/>
      <c r="AB32" s="116"/>
      <c r="AC32" s="116"/>
      <c r="AD32" s="116"/>
    </row>
    <row r="33" spans="1:30" ht="20.45" customHeight="1" thickBot="1" x14ac:dyDescent="0.35">
      <c r="A33" s="1" t="s">
        <v>1233</v>
      </c>
      <c r="B33" s="1"/>
      <c r="C33" s="216" t="s">
        <v>1234</v>
      </c>
      <c r="D33" s="217"/>
      <c r="E33" s="218"/>
      <c r="F33" s="164">
        <f ca="1">ROUNDDOWN(SUM(F31:F32),-3)</f>
        <v>0</v>
      </c>
      <c r="G33" s="219" t="s">
        <v>53</v>
      </c>
      <c r="H33" s="219"/>
      <c r="I33" s="219"/>
      <c r="J33" s="219"/>
      <c r="K33" s="128"/>
      <c r="L33" s="220" t="s">
        <v>1235</v>
      </c>
      <c r="M33" s="221"/>
      <c r="O33" s="222" t="s">
        <v>1236</v>
      </c>
      <c r="P33" s="222"/>
      <c r="Z33" s="165" t="s">
        <v>1237</v>
      </c>
      <c r="AA33" s="155" t="s">
        <v>1238</v>
      </c>
      <c r="AB33" s="155" t="s">
        <v>1239</v>
      </c>
      <c r="AC33" s="155" t="s">
        <v>1240</v>
      </c>
      <c r="AD33" s="156" t="s">
        <v>1241</v>
      </c>
    </row>
    <row r="34" spans="1:30" ht="20.45" customHeight="1" thickBot="1" x14ac:dyDescent="0.35">
      <c r="A34" s="1" t="s">
        <v>1080</v>
      </c>
      <c r="B34" s="1"/>
      <c r="C34" s="223" t="s">
        <v>1242</v>
      </c>
      <c r="D34" s="224"/>
      <c r="E34" s="225"/>
      <c r="F34" s="87">
        <f>ROUNDUP(O34,-3)</f>
        <v>0</v>
      </c>
      <c r="G34" s="166" t="s">
        <v>53</v>
      </c>
      <c r="H34" s="166"/>
      <c r="I34" s="166"/>
      <c r="J34" s="166"/>
      <c r="K34" s="166"/>
      <c r="L34" s="212" t="s">
        <v>1243</v>
      </c>
      <c r="M34" s="213"/>
      <c r="O34" s="214"/>
      <c r="P34" s="215"/>
      <c r="Q34" s="167" t="s">
        <v>1244</v>
      </c>
      <c r="R34" s="167"/>
      <c r="Z34" s="150">
        <f ca="1">IF($F$31&lt;500000000,AA34,IF(AND($F$31&gt;=500000000,$F$31&lt;3000000000),AB34,IF(AND($F$31&gt;=3000000000,$F$31&lt;10000000000),AC34,IF(AND($F$31&gt;=10000000000),AD34))))</f>
        <v>0.06</v>
      </c>
      <c r="AA34" s="168">
        <v>0.06</v>
      </c>
      <c r="AB34" s="169">
        <v>5.5E-2</v>
      </c>
      <c r="AC34" s="168">
        <v>0.05</v>
      </c>
      <c r="AD34" s="170">
        <v>4.4999999999999998E-2</v>
      </c>
    </row>
    <row r="35" spans="1:30" ht="20.45" customHeight="1" thickBot="1" x14ac:dyDescent="0.35">
      <c r="A35" s="1" t="s">
        <v>1080</v>
      </c>
      <c r="B35" s="1"/>
      <c r="C35" s="202" t="s">
        <v>1245</v>
      </c>
      <c r="D35" s="203"/>
      <c r="E35" s="204"/>
      <c r="F35" s="80">
        <f>ROUNDUP(O35,-3)</f>
        <v>0</v>
      </c>
      <c r="G35" s="205" t="s">
        <v>53</v>
      </c>
      <c r="H35" s="205"/>
      <c r="I35" s="205"/>
      <c r="J35" s="205"/>
      <c r="K35" s="205"/>
      <c r="L35" s="206" t="s">
        <v>1246</v>
      </c>
      <c r="M35" s="207"/>
      <c r="O35" s="195"/>
      <c r="P35" s="196"/>
      <c r="Q35" s="167" t="s">
        <v>1247</v>
      </c>
      <c r="R35" s="167"/>
      <c r="Z35" s="171" t="s">
        <v>1248</v>
      </c>
      <c r="AA35" s="155" t="s">
        <v>1249</v>
      </c>
      <c r="AB35" s="155" t="s">
        <v>1224</v>
      </c>
      <c r="AC35" s="155" t="s">
        <v>1225</v>
      </c>
      <c r="AD35" s="156" t="s">
        <v>1226</v>
      </c>
    </row>
    <row r="36" spans="1:30" ht="20.45" customHeight="1" thickBot="1" x14ac:dyDescent="0.35">
      <c r="A36" s="1" t="s">
        <v>1080</v>
      </c>
      <c r="B36" s="1"/>
      <c r="C36" s="208" t="s">
        <v>1250</v>
      </c>
      <c r="D36" s="209"/>
      <c r="E36" s="210"/>
      <c r="F36" s="87">
        <f>ROUNDUP(O36,-3)</f>
        <v>0</v>
      </c>
      <c r="G36" s="211" t="s">
        <v>53</v>
      </c>
      <c r="H36" s="211"/>
      <c r="I36" s="211"/>
      <c r="J36" s="211"/>
      <c r="K36" s="211"/>
      <c r="L36" s="212" t="s">
        <v>1246</v>
      </c>
      <c r="M36" s="213"/>
      <c r="O36" s="214"/>
      <c r="P36" s="215"/>
      <c r="Q36" s="167" t="s">
        <v>1251</v>
      </c>
      <c r="R36" s="167"/>
      <c r="Z36" s="150">
        <f ca="1">IF($F$31&lt;5000000000,AA36,IF(AND($F$31&gt;=5000000000,$F$31&lt;30000000000),AB36,IF(AND($F$31&gt;=30000000000,$F$31&lt;100000000000),AC36,IF(AND($F$31&gt;=100000000000),AD36))))</f>
        <v>0.15</v>
      </c>
      <c r="AA36" s="172">
        <v>0.15</v>
      </c>
      <c r="AB36" s="172">
        <v>0.12</v>
      </c>
      <c r="AC36" s="172">
        <v>0.1</v>
      </c>
      <c r="AD36" s="173">
        <v>0.09</v>
      </c>
    </row>
    <row r="37" spans="1:30" ht="20.45" customHeight="1" thickBot="1" x14ac:dyDescent="0.35">
      <c r="A37" s="1" t="s">
        <v>1080</v>
      </c>
      <c r="B37" s="1"/>
      <c r="C37" s="189" t="s">
        <v>1252</v>
      </c>
      <c r="D37" s="190"/>
      <c r="E37" s="191"/>
      <c r="F37" s="174">
        <f>ROUNDUP(O37,-3)</f>
        <v>0</v>
      </c>
      <c r="G37" s="192" t="s">
        <v>53</v>
      </c>
      <c r="H37" s="192"/>
      <c r="I37" s="192"/>
      <c r="J37" s="192"/>
      <c r="K37" s="192"/>
      <c r="L37" s="193" t="s">
        <v>1246</v>
      </c>
      <c r="M37" s="194"/>
      <c r="O37" s="195">
        <f>공종별집계표!K13</f>
        <v>0</v>
      </c>
      <c r="P37" s="196"/>
      <c r="Q37" s="167" t="s">
        <v>1253</v>
      </c>
      <c r="R37" s="167"/>
    </row>
    <row r="38" spans="1:30" ht="20.45" customHeight="1" x14ac:dyDescent="0.3">
      <c r="A38" s="1" t="s">
        <v>1254</v>
      </c>
      <c r="B38" s="1"/>
      <c r="C38" s="197" t="s">
        <v>1255</v>
      </c>
      <c r="D38" s="198"/>
      <c r="E38" s="199"/>
      <c r="F38" s="175">
        <f ca="1">SUM(F33:F37)</f>
        <v>0</v>
      </c>
      <c r="G38" s="200" t="s">
        <v>53</v>
      </c>
      <c r="H38" s="200"/>
      <c r="I38" s="200"/>
      <c r="J38" s="200"/>
      <c r="K38" s="176"/>
      <c r="L38" s="201" t="s">
        <v>53</v>
      </c>
      <c r="M38" s="201"/>
      <c r="O38" s="177" t="s">
        <v>1256</v>
      </c>
      <c r="P38" s="167"/>
      <c r="Q38" s="167"/>
      <c r="R38" s="167"/>
      <c r="S38" s="167"/>
    </row>
    <row r="39" spans="1:30" x14ac:dyDescent="0.3">
      <c r="L39" s="188"/>
      <c r="M39" s="188"/>
      <c r="O39" s="167"/>
      <c r="P39" s="167"/>
      <c r="Q39" s="167"/>
      <c r="R39" s="167"/>
      <c r="S39" s="167"/>
    </row>
    <row r="40" spans="1:30" x14ac:dyDescent="0.3">
      <c r="F40" s="47"/>
      <c r="G40" s="47"/>
      <c r="L40" s="188"/>
      <c r="M40" s="188"/>
      <c r="O40" s="167"/>
      <c r="P40" s="167"/>
      <c r="Q40" s="167"/>
      <c r="R40" s="167"/>
      <c r="S40" s="167"/>
    </row>
    <row r="41" spans="1:30" x14ac:dyDescent="0.3">
      <c r="F41" s="47"/>
      <c r="G41" s="47"/>
      <c r="L41" s="178"/>
      <c r="M41" s="178"/>
      <c r="O41" s="167"/>
      <c r="P41" s="167"/>
      <c r="Q41" s="167"/>
      <c r="R41" s="167"/>
      <c r="S41" s="167"/>
    </row>
    <row r="42" spans="1:30" x14ac:dyDescent="0.3">
      <c r="O42" s="167"/>
      <c r="P42" s="167"/>
      <c r="Q42" s="167"/>
      <c r="R42" s="167"/>
      <c r="S42" s="167"/>
    </row>
  </sheetData>
  <sheetProtection selectLockedCells="1"/>
  <mergeCells count="108">
    <mergeCell ref="C3:L3"/>
    <mergeCell ref="O3:Q3"/>
    <mergeCell ref="C4:D4"/>
    <mergeCell ref="E4:G4"/>
    <mergeCell ref="I4:K4"/>
    <mergeCell ref="C5:E5"/>
    <mergeCell ref="G5:K5"/>
    <mergeCell ref="L5:M5"/>
    <mergeCell ref="G8:K8"/>
    <mergeCell ref="L8:M8"/>
    <mergeCell ref="P8:Q8"/>
    <mergeCell ref="G9:K9"/>
    <mergeCell ref="L9:M9"/>
    <mergeCell ref="P9:Q9"/>
    <mergeCell ref="G6:K6"/>
    <mergeCell ref="L6:M6"/>
    <mergeCell ref="P6:Q6"/>
    <mergeCell ref="G7:K7"/>
    <mergeCell ref="L7:M7"/>
    <mergeCell ref="P7:Q7"/>
    <mergeCell ref="U13:V13"/>
    <mergeCell ref="G14:J14"/>
    <mergeCell ref="L14:M14"/>
    <mergeCell ref="O14:Q14"/>
    <mergeCell ref="R14:S14"/>
    <mergeCell ref="G10:J10"/>
    <mergeCell ref="L10:M10"/>
    <mergeCell ref="P10:Q10"/>
    <mergeCell ref="G11:K11"/>
    <mergeCell ref="L11:M11"/>
    <mergeCell ref="G12:K12"/>
    <mergeCell ref="L12:M12"/>
    <mergeCell ref="G15:J15"/>
    <mergeCell ref="L15:M15"/>
    <mergeCell ref="G16:J16"/>
    <mergeCell ref="L16:M16"/>
    <mergeCell ref="O16:S16"/>
    <mergeCell ref="G17:J17"/>
    <mergeCell ref="L17:M17"/>
    <mergeCell ref="Q17:S17"/>
    <mergeCell ref="G13:K13"/>
    <mergeCell ref="L13:M13"/>
    <mergeCell ref="O13:S13"/>
    <mergeCell ref="G20:K20"/>
    <mergeCell ref="L20:M20"/>
    <mergeCell ref="Q20:S20"/>
    <mergeCell ref="G21:J21"/>
    <mergeCell ref="L21:M21"/>
    <mergeCell ref="Q21:S21"/>
    <mergeCell ref="G18:J18"/>
    <mergeCell ref="L18:M18"/>
    <mergeCell ref="Q18:S18"/>
    <mergeCell ref="G19:J19"/>
    <mergeCell ref="L19:M19"/>
    <mergeCell ref="O19:S19"/>
    <mergeCell ref="G25:K25"/>
    <mergeCell ref="L25:M25"/>
    <mergeCell ref="O25:P25"/>
    <mergeCell ref="C26:E26"/>
    <mergeCell ref="G26:J26"/>
    <mergeCell ref="L26:M26"/>
    <mergeCell ref="G22:K22"/>
    <mergeCell ref="L22:M22"/>
    <mergeCell ref="G23:K23"/>
    <mergeCell ref="L23:M23"/>
    <mergeCell ref="G24:K24"/>
    <mergeCell ref="L24:M24"/>
    <mergeCell ref="C29:E29"/>
    <mergeCell ref="G29:K29"/>
    <mergeCell ref="L29:M29"/>
    <mergeCell ref="C30:E30"/>
    <mergeCell ref="G30:K30"/>
    <mergeCell ref="L30:M30"/>
    <mergeCell ref="C27:E27"/>
    <mergeCell ref="G27:J27"/>
    <mergeCell ref="L27:M27"/>
    <mergeCell ref="C28:E28"/>
    <mergeCell ref="G28:J28"/>
    <mergeCell ref="L28:M28"/>
    <mergeCell ref="C33:E33"/>
    <mergeCell ref="G33:J33"/>
    <mergeCell ref="L33:M33"/>
    <mergeCell ref="O33:P33"/>
    <mergeCell ref="C34:E34"/>
    <mergeCell ref="L34:M34"/>
    <mergeCell ref="O34:P34"/>
    <mergeCell ref="C31:E31"/>
    <mergeCell ref="G31:K31"/>
    <mergeCell ref="L31:M31"/>
    <mergeCell ref="C32:E32"/>
    <mergeCell ref="G32:J32"/>
    <mergeCell ref="L32:M32"/>
    <mergeCell ref="L39:M40"/>
    <mergeCell ref="C37:E37"/>
    <mergeCell ref="G37:K37"/>
    <mergeCell ref="L37:M37"/>
    <mergeCell ref="O37:P37"/>
    <mergeCell ref="C38:E38"/>
    <mergeCell ref="G38:J38"/>
    <mergeCell ref="L38:M38"/>
    <mergeCell ref="C35:E35"/>
    <mergeCell ref="G35:K35"/>
    <mergeCell ref="L35:M35"/>
    <mergeCell ref="O35:P35"/>
    <mergeCell ref="C36:E36"/>
    <mergeCell ref="G36:K36"/>
    <mergeCell ref="L36:M36"/>
    <mergeCell ref="O36:P36"/>
  </mergeCells>
  <phoneticPr fontId="1" type="noConversion"/>
  <printOptions horizontalCentered="1" verticalCentered="1"/>
  <pageMargins left="0" right="0" top="0" bottom="0" header="0" footer="0"/>
  <pageSetup paperSize="9" scale="6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7"/>
  <sheetViews>
    <sheetView workbookViewId="0">
      <selection activeCell="L9" sqref="L9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0" ht="30" customHeight="1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20" ht="30" customHeight="1" x14ac:dyDescent="0.3">
      <c r="A3" s="307" t="s">
        <v>2</v>
      </c>
      <c r="B3" s="307" t="s">
        <v>3</v>
      </c>
      <c r="C3" s="307" t="s">
        <v>4</v>
      </c>
      <c r="D3" s="307" t="s">
        <v>5</v>
      </c>
      <c r="E3" s="307" t="s">
        <v>6</v>
      </c>
      <c r="F3" s="307"/>
      <c r="G3" s="307" t="s">
        <v>9</v>
      </c>
      <c r="H3" s="307"/>
      <c r="I3" s="307" t="s">
        <v>10</v>
      </c>
      <c r="J3" s="307"/>
      <c r="K3" s="307" t="s">
        <v>11</v>
      </c>
      <c r="L3" s="307"/>
      <c r="M3" s="307" t="s">
        <v>12</v>
      </c>
      <c r="N3" s="309" t="s">
        <v>13</v>
      </c>
      <c r="O3" s="309" t="s">
        <v>14</v>
      </c>
      <c r="P3" s="309" t="s">
        <v>15</v>
      </c>
      <c r="Q3" s="309" t="s">
        <v>16</v>
      </c>
      <c r="R3" s="309" t="s">
        <v>17</v>
      </c>
      <c r="S3" s="309" t="s">
        <v>18</v>
      </c>
      <c r="T3" s="309" t="s">
        <v>19</v>
      </c>
    </row>
    <row r="4" spans="1:20" ht="30" customHeight="1" x14ac:dyDescent="0.3">
      <c r="A4" s="308"/>
      <c r="B4" s="308"/>
      <c r="C4" s="308"/>
      <c r="D4" s="308"/>
      <c r="E4" s="11" t="s">
        <v>7</v>
      </c>
      <c r="F4" s="11" t="s">
        <v>8</v>
      </c>
      <c r="G4" s="11" t="s">
        <v>7</v>
      </c>
      <c r="H4" s="11" t="s">
        <v>8</v>
      </c>
      <c r="I4" s="11" t="s">
        <v>7</v>
      </c>
      <c r="J4" s="11" t="s">
        <v>8</v>
      </c>
      <c r="K4" s="11" t="s">
        <v>7</v>
      </c>
      <c r="L4" s="11" t="s">
        <v>8</v>
      </c>
      <c r="M4" s="308"/>
      <c r="N4" s="309"/>
      <c r="O4" s="309"/>
      <c r="P4" s="309"/>
      <c r="Q4" s="309"/>
      <c r="R4" s="309"/>
      <c r="S4" s="309"/>
      <c r="T4" s="309"/>
    </row>
    <row r="5" spans="1:20" ht="30" customHeight="1" x14ac:dyDescent="0.3">
      <c r="A5" s="12" t="s">
        <v>52</v>
      </c>
      <c r="B5" s="12" t="s">
        <v>53</v>
      </c>
      <c r="C5" s="12" t="s">
        <v>53</v>
      </c>
      <c r="D5" s="13">
        <v>1</v>
      </c>
      <c r="E5" s="14">
        <f>F6</f>
        <v>0</v>
      </c>
      <c r="F5" s="14">
        <f t="shared" ref="F5:F15" si="0">E5*D5</f>
        <v>0</v>
      </c>
      <c r="G5" s="14">
        <f>H6</f>
        <v>0</v>
      </c>
      <c r="H5" s="14">
        <f t="shared" ref="H5:H15" si="1">G5*D5</f>
        <v>0</v>
      </c>
      <c r="I5" s="14">
        <f>J6</f>
        <v>0</v>
      </c>
      <c r="J5" s="14">
        <f t="shared" ref="J5:J15" si="2">I5*D5</f>
        <v>0</v>
      </c>
      <c r="K5" s="14">
        <f t="shared" ref="K5:K15" si="3">E5+G5+I5</f>
        <v>0</v>
      </c>
      <c r="L5" s="14">
        <f t="shared" ref="L5:L15" si="4">F5+H5+J5</f>
        <v>0</v>
      </c>
      <c r="M5" s="12" t="s">
        <v>53</v>
      </c>
      <c r="N5" s="1" t="s">
        <v>54</v>
      </c>
      <c r="O5" s="1" t="s">
        <v>53</v>
      </c>
      <c r="P5" s="1" t="s">
        <v>53</v>
      </c>
      <c r="Q5" s="1" t="s">
        <v>53</v>
      </c>
      <c r="R5">
        <v>1</v>
      </c>
      <c r="S5" s="1" t="s">
        <v>53</v>
      </c>
      <c r="T5" s="8"/>
    </row>
    <row r="6" spans="1:20" ht="30" customHeight="1" x14ac:dyDescent="0.3">
      <c r="A6" s="37" t="s">
        <v>55</v>
      </c>
      <c r="B6" s="37" t="s">
        <v>53</v>
      </c>
      <c r="C6" s="37" t="s">
        <v>53</v>
      </c>
      <c r="D6" s="38">
        <v>1</v>
      </c>
      <c r="E6" s="39">
        <f>F7+F8+F9+F10+F11</f>
        <v>0</v>
      </c>
      <c r="F6" s="39">
        <f t="shared" si="0"/>
        <v>0</v>
      </c>
      <c r="G6" s="39">
        <f>H7+H8+H9+H10+H11</f>
        <v>0</v>
      </c>
      <c r="H6" s="39">
        <f t="shared" si="1"/>
        <v>0</v>
      </c>
      <c r="I6" s="39">
        <f>J7+J8+J9+J10+J11</f>
        <v>0</v>
      </c>
      <c r="J6" s="39">
        <f t="shared" si="2"/>
        <v>0</v>
      </c>
      <c r="K6" s="39">
        <f t="shared" si="3"/>
        <v>0</v>
      </c>
      <c r="L6" s="39">
        <f t="shared" si="4"/>
        <v>0</v>
      </c>
      <c r="M6" s="37" t="s">
        <v>53</v>
      </c>
      <c r="N6" s="1" t="s">
        <v>56</v>
      </c>
      <c r="O6" s="1" t="s">
        <v>53</v>
      </c>
      <c r="P6" s="1" t="s">
        <v>54</v>
      </c>
      <c r="Q6" s="1" t="s">
        <v>53</v>
      </c>
      <c r="R6">
        <v>2</v>
      </c>
      <c r="S6" s="1" t="s">
        <v>53</v>
      </c>
      <c r="T6" s="8"/>
    </row>
    <row r="7" spans="1:20" ht="30" customHeight="1" x14ac:dyDescent="0.3">
      <c r="A7" s="12" t="s">
        <v>57</v>
      </c>
      <c r="B7" s="12" t="s">
        <v>53</v>
      </c>
      <c r="C7" s="12" t="s">
        <v>53</v>
      </c>
      <c r="D7" s="13">
        <v>1</v>
      </c>
      <c r="E7" s="14">
        <f>공종별내역서!F27</f>
        <v>0</v>
      </c>
      <c r="F7" s="14">
        <f t="shared" si="0"/>
        <v>0</v>
      </c>
      <c r="G7" s="14">
        <f>공종별내역서!H27</f>
        <v>0</v>
      </c>
      <c r="H7" s="14">
        <f t="shared" si="1"/>
        <v>0</v>
      </c>
      <c r="I7" s="14">
        <f>공종별내역서!J27</f>
        <v>0</v>
      </c>
      <c r="J7" s="14">
        <f t="shared" si="2"/>
        <v>0</v>
      </c>
      <c r="K7" s="14">
        <f t="shared" si="3"/>
        <v>0</v>
      </c>
      <c r="L7" s="14">
        <f t="shared" si="4"/>
        <v>0</v>
      </c>
      <c r="M7" s="12" t="s">
        <v>53</v>
      </c>
      <c r="N7" s="1" t="s">
        <v>58</v>
      </c>
      <c r="O7" s="1" t="s">
        <v>53</v>
      </c>
      <c r="P7" s="1" t="s">
        <v>56</v>
      </c>
      <c r="Q7" s="1" t="s">
        <v>53</v>
      </c>
      <c r="R7">
        <v>3</v>
      </c>
      <c r="S7" s="1" t="s">
        <v>53</v>
      </c>
      <c r="T7" s="8"/>
    </row>
    <row r="8" spans="1:20" ht="30" customHeight="1" x14ac:dyDescent="0.3">
      <c r="A8" s="12" t="s">
        <v>107</v>
      </c>
      <c r="B8" s="12" t="s">
        <v>53</v>
      </c>
      <c r="C8" s="12" t="s">
        <v>53</v>
      </c>
      <c r="D8" s="13">
        <v>1</v>
      </c>
      <c r="E8" s="14">
        <f>공종별내역서!F50</f>
        <v>0</v>
      </c>
      <c r="F8" s="14">
        <f t="shared" si="0"/>
        <v>0</v>
      </c>
      <c r="G8" s="14">
        <f>공종별내역서!H50</f>
        <v>0</v>
      </c>
      <c r="H8" s="14">
        <f t="shared" si="1"/>
        <v>0</v>
      </c>
      <c r="I8" s="14">
        <f>공종별내역서!J50</f>
        <v>0</v>
      </c>
      <c r="J8" s="14">
        <f t="shared" si="2"/>
        <v>0</v>
      </c>
      <c r="K8" s="14">
        <f t="shared" si="3"/>
        <v>0</v>
      </c>
      <c r="L8" s="14">
        <f t="shared" si="4"/>
        <v>0</v>
      </c>
      <c r="M8" s="12" t="s">
        <v>53</v>
      </c>
      <c r="N8" s="1" t="s">
        <v>108</v>
      </c>
      <c r="O8" s="1" t="s">
        <v>53</v>
      </c>
      <c r="P8" s="1" t="s">
        <v>56</v>
      </c>
      <c r="Q8" s="1" t="s">
        <v>53</v>
      </c>
      <c r="R8">
        <v>3</v>
      </c>
      <c r="S8" s="1" t="s">
        <v>53</v>
      </c>
      <c r="T8" s="8"/>
    </row>
    <row r="9" spans="1:20" ht="30" customHeight="1" x14ac:dyDescent="0.3">
      <c r="A9" s="12" t="s">
        <v>162</v>
      </c>
      <c r="B9" s="12" t="s">
        <v>53</v>
      </c>
      <c r="C9" s="12" t="s">
        <v>53</v>
      </c>
      <c r="D9" s="13">
        <v>1</v>
      </c>
      <c r="E9" s="14">
        <f>공종별내역서!F96</f>
        <v>0</v>
      </c>
      <c r="F9" s="14">
        <f t="shared" si="0"/>
        <v>0</v>
      </c>
      <c r="G9" s="14">
        <f>공종별내역서!H96</f>
        <v>0</v>
      </c>
      <c r="H9" s="14">
        <f t="shared" si="1"/>
        <v>0</v>
      </c>
      <c r="I9" s="14">
        <f>공종별내역서!J96</f>
        <v>0</v>
      </c>
      <c r="J9" s="14">
        <f t="shared" si="2"/>
        <v>0</v>
      </c>
      <c r="K9" s="14">
        <f t="shared" si="3"/>
        <v>0</v>
      </c>
      <c r="L9" s="14">
        <f t="shared" si="4"/>
        <v>0</v>
      </c>
      <c r="M9" s="12" t="s">
        <v>53</v>
      </c>
      <c r="N9" s="1" t="s">
        <v>163</v>
      </c>
      <c r="O9" s="1" t="s">
        <v>53</v>
      </c>
      <c r="P9" s="1" t="s">
        <v>56</v>
      </c>
      <c r="Q9" s="1" t="s">
        <v>53</v>
      </c>
      <c r="R9">
        <v>3</v>
      </c>
      <c r="S9" s="1" t="s">
        <v>53</v>
      </c>
      <c r="T9" s="8"/>
    </row>
    <row r="10" spans="1:20" ht="30" customHeight="1" x14ac:dyDescent="0.3">
      <c r="A10" s="12" t="s">
        <v>315</v>
      </c>
      <c r="B10" s="12" t="s">
        <v>53</v>
      </c>
      <c r="C10" s="12" t="s">
        <v>53</v>
      </c>
      <c r="D10" s="13">
        <v>1</v>
      </c>
      <c r="E10" s="14">
        <f>공종별내역서!F142</f>
        <v>0</v>
      </c>
      <c r="F10" s="14">
        <f t="shared" si="0"/>
        <v>0</v>
      </c>
      <c r="G10" s="14">
        <f>공종별내역서!H142</f>
        <v>0</v>
      </c>
      <c r="H10" s="14">
        <f t="shared" si="1"/>
        <v>0</v>
      </c>
      <c r="I10" s="14">
        <f>공종별내역서!J142</f>
        <v>0</v>
      </c>
      <c r="J10" s="14">
        <f t="shared" si="2"/>
        <v>0</v>
      </c>
      <c r="K10" s="14">
        <f t="shared" si="3"/>
        <v>0</v>
      </c>
      <c r="L10" s="14">
        <f t="shared" si="4"/>
        <v>0</v>
      </c>
      <c r="M10" s="12" t="s">
        <v>53</v>
      </c>
      <c r="N10" s="1" t="s">
        <v>316</v>
      </c>
      <c r="O10" s="1" t="s">
        <v>53</v>
      </c>
      <c r="P10" s="1" t="s">
        <v>56</v>
      </c>
      <c r="Q10" s="1" t="s">
        <v>53</v>
      </c>
      <c r="R10">
        <v>3</v>
      </c>
      <c r="S10" s="1" t="s">
        <v>53</v>
      </c>
      <c r="T10" s="8"/>
    </row>
    <row r="11" spans="1:20" ht="30" customHeight="1" x14ac:dyDescent="0.3">
      <c r="A11" s="12" t="s">
        <v>379</v>
      </c>
      <c r="B11" s="12" t="s">
        <v>53</v>
      </c>
      <c r="C11" s="12" t="s">
        <v>53</v>
      </c>
      <c r="D11" s="13">
        <v>1</v>
      </c>
      <c r="E11" s="14">
        <f>공종별내역서!F165</f>
        <v>0</v>
      </c>
      <c r="F11" s="14">
        <f t="shared" si="0"/>
        <v>0</v>
      </c>
      <c r="G11" s="14">
        <f>공종별내역서!H165</f>
        <v>0</v>
      </c>
      <c r="H11" s="14">
        <f t="shared" si="1"/>
        <v>0</v>
      </c>
      <c r="I11" s="14">
        <f>공종별내역서!J165</f>
        <v>0</v>
      </c>
      <c r="J11" s="14">
        <f t="shared" si="2"/>
        <v>0</v>
      </c>
      <c r="K11" s="14">
        <f t="shared" si="3"/>
        <v>0</v>
      </c>
      <c r="L11" s="14">
        <f t="shared" si="4"/>
        <v>0</v>
      </c>
      <c r="M11" s="12" t="s">
        <v>53</v>
      </c>
      <c r="N11" s="1" t="s">
        <v>380</v>
      </c>
      <c r="O11" s="1" t="s">
        <v>53</v>
      </c>
      <c r="P11" s="1" t="s">
        <v>56</v>
      </c>
      <c r="Q11" s="1" t="s">
        <v>53</v>
      </c>
      <c r="R11">
        <v>3</v>
      </c>
      <c r="S11" s="1" t="s">
        <v>53</v>
      </c>
      <c r="T11" s="8"/>
    </row>
    <row r="12" spans="1:20" ht="30" customHeight="1" x14ac:dyDescent="0.3">
      <c r="A12" s="37" t="s">
        <v>385</v>
      </c>
      <c r="B12" s="37" t="s">
        <v>53</v>
      </c>
      <c r="C12" s="37" t="s">
        <v>53</v>
      </c>
      <c r="D12" s="38">
        <v>1</v>
      </c>
      <c r="E12" s="39">
        <f>F13</f>
        <v>0</v>
      </c>
      <c r="F12" s="39">
        <f t="shared" si="0"/>
        <v>0</v>
      </c>
      <c r="G12" s="39">
        <f>H13</f>
        <v>0</v>
      </c>
      <c r="H12" s="39">
        <f t="shared" si="1"/>
        <v>0</v>
      </c>
      <c r="I12" s="39">
        <f>J13</f>
        <v>0</v>
      </c>
      <c r="J12" s="39">
        <f t="shared" si="2"/>
        <v>0</v>
      </c>
      <c r="K12" s="39">
        <f t="shared" si="3"/>
        <v>0</v>
      </c>
      <c r="L12" s="39">
        <f t="shared" si="4"/>
        <v>0</v>
      </c>
      <c r="M12" s="37" t="s">
        <v>53</v>
      </c>
      <c r="N12" s="1" t="s">
        <v>386</v>
      </c>
      <c r="O12" s="1" t="s">
        <v>53</v>
      </c>
      <c r="P12" s="1" t="s">
        <v>53</v>
      </c>
      <c r="Q12" s="1" t="s">
        <v>387</v>
      </c>
      <c r="R12">
        <v>2</v>
      </c>
      <c r="S12" s="1" t="s">
        <v>53</v>
      </c>
      <c r="T12" s="8">
        <f>L12*1</f>
        <v>0</v>
      </c>
    </row>
    <row r="13" spans="1:20" ht="30" customHeight="1" x14ac:dyDescent="0.3">
      <c r="A13" s="12" t="s">
        <v>388</v>
      </c>
      <c r="B13" s="12" t="s">
        <v>53</v>
      </c>
      <c r="C13" s="12" t="s">
        <v>53</v>
      </c>
      <c r="D13" s="13">
        <v>1</v>
      </c>
      <c r="E13" s="14">
        <f>F14+F15</f>
        <v>0</v>
      </c>
      <c r="F13" s="14">
        <f t="shared" si="0"/>
        <v>0</v>
      </c>
      <c r="G13" s="14">
        <f>H14+H15</f>
        <v>0</v>
      </c>
      <c r="H13" s="14">
        <f t="shared" si="1"/>
        <v>0</v>
      </c>
      <c r="I13" s="14">
        <f>J14+J15</f>
        <v>0</v>
      </c>
      <c r="J13" s="14">
        <f t="shared" si="2"/>
        <v>0</v>
      </c>
      <c r="K13" s="14">
        <f t="shared" si="3"/>
        <v>0</v>
      </c>
      <c r="L13" s="14">
        <f t="shared" si="4"/>
        <v>0</v>
      </c>
      <c r="M13" s="12" t="s">
        <v>53</v>
      </c>
      <c r="N13" s="1" t="s">
        <v>389</v>
      </c>
      <c r="O13" s="1" t="s">
        <v>53</v>
      </c>
      <c r="P13" s="1" t="s">
        <v>386</v>
      </c>
      <c r="Q13" s="1" t="s">
        <v>53</v>
      </c>
      <c r="R13">
        <v>3</v>
      </c>
      <c r="S13" s="1" t="s">
        <v>53</v>
      </c>
      <c r="T13" s="8"/>
    </row>
    <row r="14" spans="1:20" ht="30" customHeight="1" x14ac:dyDescent="0.3">
      <c r="A14" s="12" t="s">
        <v>390</v>
      </c>
      <c r="B14" s="12" t="s">
        <v>392</v>
      </c>
      <c r="C14" s="12" t="s">
        <v>53</v>
      </c>
      <c r="D14" s="13">
        <v>1</v>
      </c>
      <c r="E14" s="14">
        <f>공종별내역서!F188</f>
        <v>0</v>
      </c>
      <c r="F14" s="14">
        <f t="shared" si="0"/>
        <v>0</v>
      </c>
      <c r="G14" s="14">
        <f>공종별내역서!H188</f>
        <v>0</v>
      </c>
      <c r="H14" s="14">
        <f t="shared" si="1"/>
        <v>0</v>
      </c>
      <c r="I14" s="14">
        <f>공종별내역서!J188</f>
        <v>0</v>
      </c>
      <c r="J14" s="14">
        <f t="shared" si="2"/>
        <v>0</v>
      </c>
      <c r="K14" s="14">
        <f t="shared" si="3"/>
        <v>0</v>
      </c>
      <c r="L14" s="14">
        <f t="shared" si="4"/>
        <v>0</v>
      </c>
      <c r="M14" s="12" t="s">
        <v>53</v>
      </c>
      <c r="N14" s="1" t="s">
        <v>391</v>
      </c>
      <c r="O14" s="1" t="s">
        <v>53</v>
      </c>
      <c r="P14" s="1" t="s">
        <v>389</v>
      </c>
      <c r="Q14" s="1" t="s">
        <v>53</v>
      </c>
      <c r="R14">
        <v>4</v>
      </c>
      <c r="S14" s="1" t="s">
        <v>53</v>
      </c>
      <c r="T14" s="8"/>
    </row>
    <row r="15" spans="1:20" ht="30" customHeight="1" x14ac:dyDescent="0.3">
      <c r="A15" s="12" t="s">
        <v>400</v>
      </c>
      <c r="B15" s="12" t="s">
        <v>392</v>
      </c>
      <c r="C15" s="12" t="s">
        <v>53</v>
      </c>
      <c r="D15" s="13">
        <v>1</v>
      </c>
      <c r="E15" s="14">
        <f>공종별내역서!F211</f>
        <v>0</v>
      </c>
      <c r="F15" s="14">
        <f t="shared" si="0"/>
        <v>0</v>
      </c>
      <c r="G15" s="14">
        <f>공종별내역서!H211</f>
        <v>0</v>
      </c>
      <c r="H15" s="14">
        <f t="shared" si="1"/>
        <v>0</v>
      </c>
      <c r="I15" s="14">
        <f>공종별내역서!J211</f>
        <v>0</v>
      </c>
      <c r="J15" s="14">
        <f t="shared" si="2"/>
        <v>0</v>
      </c>
      <c r="K15" s="14">
        <f t="shared" si="3"/>
        <v>0</v>
      </c>
      <c r="L15" s="14">
        <f t="shared" si="4"/>
        <v>0</v>
      </c>
      <c r="M15" s="12" t="s">
        <v>53</v>
      </c>
      <c r="N15" s="1" t="s">
        <v>401</v>
      </c>
      <c r="O15" s="1" t="s">
        <v>53</v>
      </c>
      <c r="P15" s="1" t="s">
        <v>389</v>
      </c>
      <c r="Q15" s="1" t="s">
        <v>53</v>
      </c>
      <c r="R15">
        <v>4</v>
      </c>
      <c r="S15" s="1" t="s">
        <v>53</v>
      </c>
      <c r="T15" s="8"/>
    </row>
    <row r="16" spans="1:20" ht="30" customHeight="1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T16" s="8"/>
    </row>
    <row r="17" spans="1:20" ht="30" customHeight="1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T17" s="8"/>
    </row>
    <row r="18" spans="1:20" ht="30" customHeight="1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T18" s="8"/>
    </row>
    <row r="19" spans="1:20" ht="30" customHeight="1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T19" s="8"/>
    </row>
    <row r="20" spans="1:20" ht="30" customHeight="1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T20" s="8"/>
    </row>
    <row r="21" spans="1:20" ht="30" customHeight="1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T21" s="8"/>
    </row>
    <row r="22" spans="1:20" ht="30" customHeight="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T22" s="8"/>
    </row>
    <row r="23" spans="1:20" ht="30" customHeight="1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T23" s="8"/>
    </row>
    <row r="24" spans="1:20" ht="30" customHeight="1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T24" s="8"/>
    </row>
    <row r="25" spans="1:20" ht="30" customHeight="1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T25" s="8"/>
    </row>
    <row r="26" spans="1:20" ht="30" customHeight="1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T26" s="8"/>
    </row>
    <row r="27" spans="1:20" ht="30" customHeight="1" x14ac:dyDescent="0.3">
      <c r="A27" s="12" t="s">
        <v>105</v>
      </c>
      <c r="B27" s="13"/>
      <c r="C27" s="13"/>
      <c r="D27" s="13"/>
      <c r="E27" s="13"/>
      <c r="F27" s="14">
        <f>F5</f>
        <v>0</v>
      </c>
      <c r="G27" s="13"/>
      <c r="H27" s="14">
        <f>H5</f>
        <v>0</v>
      </c>
      <c r="I27" s="13"/>
      <c r="J27" s="14">
        <f>J5</f>
        <v>0</v>
      </c>
      <c r="K27" s="13"/>
      <c r="L27" s="14">
        <f>L5</f>
        <v>0</v>
      </c>
      <c r="M27" s="13"/>
      <c r="T27" s="8"/>
    </row>
  </sheetData>
  <mergeCells count="16">
    <mergeCell ref="Q3:Q4"/>
    <mergeCell ref="R3:R4"/>
    <mergeCell ref="S3:S4"/>
    <mergeCell ref="T3:T4"/>
    <mergeCell ref="I3:J3"/>
    <mergeCell ref="K3:L3"/>
    <mergeCell ref="M3:M4"/>
    <mergeCell ref="N3:N4"/>
    <mergeCell ref="O3:O4"/>
    <mergeCell ref="P3:P4"/>
    <mergeCell ref="G3:H3"/>
    <mergeCell ref="A3:A4"/>
    <mergeCell ref="B3:B4"/>
    <mergeCell ref="C3:C4"/>
    <mergeCell ref="D3:D4"/>
    <mergeCell ref="E3:F3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211"/>
  <sheetViews>
    <sheetView workbookViewId="0">
      <selection activeCell="I15" sqref="I15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2" t="s">
        <v>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48" ht="30" customHeight="1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48" ht="30" customHeight="1" x14ac:dyDescent="0.3">
      <c r="A3" s="307" t="s">
        <v>2</v>
      </c>
      <c r="B3" s="307" t="s">
        <v>3</v>
      </c>
      <c r="C3" s="307" t="s">
        <v>4</v>
      </c>
      <c r="D3" s="307" t="s">
        <v>5</v>
      </c>
      <c r="E3" s="307" t="s">
        <v>6</v>
      </c>
      <c r="F3" s="307"/>
      <c r="G3" s="307" t="s">
        <v>9</v>
      </c>
      <c r="H3" s="307"/>
      <c r="I3" s="307" t="s">
        <v>10</v>
      </c>
      <c r="J3" s="307"/>
      <c r="K3" s="307" t="s">
        <v>11</v>
      </c>
      <c r="L3" s="307"/>
      <c r="M3" s="307" t="s">
        <v>12</v>
      </c>
      <c r="N3" s="309" t="s">
        <v>21</v>
      </c>
      <c r="O3" s="309" t="s">
        <v>14</v>
      </c>
      <c r="P3" s="309" t="s">
        <v>22</v>
      </c>
      <c r="Q3" s="309" t="s">
        <v>13</v>
      </c>
      <c r="R3" s="309" t="s">
        <v>23</v>
      </c>
      <c r="S3" s="309" t="s">
        <v>24</v>
      </c>
      <c r="T3" s="309" t="s">
        <v>25</v>
      </c>
      <c r="U3" s="309" t="s">
        <v>26</v>
      </c>
      <c r="V3" s="309" t="s">
        <v>27</v>
      </c>
      <c r="W3" s="309" t="s">
        <v>28</v>
      </c>
      <c r="X3" s="309" t="s">
        <v>29</v>
      </c>
      <c r="Y3" s="309" t="s">
        <v>30</v>
      </c>
      <c r="Z3" s="309" t="s">
        <v>31</v>
      </c>
      <c r="AA3" s="309" t="s">
        <v>32</v>
      </c>
      <c r="AB3" s="309" t="s">
        <v>33</v>
      </c>
      <c r="AC3" s="309" t="s">
        <v>34</v>
      </c>
      <c r="AD3" s="309" t="s">
        <v>35</v>
      </c>
      <c r="AE3" s="309" t="s">
        <v>36</v>
      </c>
      <c r="AF3" s="309" t="s">
        <v>37</v>
      </c>
      <c r="AG3" s="309" t="s">
        <v>38</v>
      </c>
      <c r="AH3" s="309" t="s">
        <v>39</v>
      </c>
      <c r="AI3" s="309" t="s">
        <v>40</v>
      </c>
      <c r="AJ3" s="309" t="s">
        <v>41</v>
      </c>
      <c r="AK3" s="309" t="s">
        <v>42</v>
      </c>
      <c r="AL3" s="309" t="s">
        <v>43</v>
      </c>
      <c r="AM3" s="309" t="s">
        <v>44</v>
      </c>
      <c r="AN3" s="309" t="s">
        <v>45</v>
      </c>
      <c r="AO3" s="309" t="s">
        <v>46</v>
      </c>
      <c r="AP3" s="309" t="s">
        <v>47</v>
      </c>
      <c r="AQ3" s="309" t="s">
        <v>48</v>
      </c>
      <c r="AR3" s="309" t="s">
        <v>49</v>
      </c>
      <c r="AS3" s="309" t="s">
        <v>16</v>
      </c>
      <c r="AT3" s="309" t="s">
        <v>17</v>
      </c>
      <c r="AU3" s="309" t="s">
        <v>50</v>
      </c>
      <c r="AV3" s="309" t="s">
        <v>51</v>
      </c>
    </row>
    <row r="4" spans="1:48" ht="30" customHeight="1" x14ac:dyDescent="0.3">
      <c r="A4" s="308"/>
      <c r="B4" s="308"/>
      <c r="C4" s="308"/>
      <c r="D4" s="308"/>
      <c r="E4" s="17" t="s">
        <v>7</v>
      </c>
      <c r="F4" s="17" t="s">
        <v>8</v>
      </c>
      <c r="G4" s="17" t="s">
        <v>7</v>
      </c>
      <c r="H4" s="17" t="s">
        <v>8</v>
      </c>
      <c r="I4" s="17" t="s">
        <v>7</v>
      </c>
      <c r="J4" s="17" t="s">
        <v>8</v>
      </c>
      <c r="K4" s="17" t="s">
        <v>7</v>
      </c>
      <c r="L4" s="17" t="s">
        <v>8</v>
      </c>
      <c r="M4" s="308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</row>
    <row r="5" spans="1:48" ht="30" customHeight="1" x14ac:dyDescent="0.3">
      <c r="A5" s="12" t="s">
        <v>57</v>
      </c>
      <c r="B5" s="12" t="s">
        <v>59</v>
      </c>
      <c r="C5" s="13"/>
      <c r="D5" s="13"/>
      <c r="E5" s="14"/>
      <c r="F5" s="14"/>
      <c r="G5" s="14"/>
      <c r="H5" s="14"/>
      <c r="I5" s="14"/>
      <c r="J5" s="14"/>
      <c r="K5" s="14"/>
      <c r="L5" s="14"/>
      <c r="M5" s="13"/>
      <c r="Q5" s="1" t="s">
        <v>58</v>
      </c>
    </row>
    <row r="6" spans="1:48" ht="30" customHeight="1" x14ac:dyDescent="0.3">
      <c r="A6" s="12" t="s">
        <v>60</v>
      </c>
      <c r="B6" s="12" t="s">
        <v>61</v>
      </c>
      <c r="C6" s="12" t="s">
        <v>62</v>
      </c>
      <c r="D6" s="13">
        <v>3</v>
      </c>
      <c r="E6" s="14"/>
      <c r="F6" s="14"/>
      <c r="G6" s="14"/>
      <c r="H6" s="14"/>
      <c r="I6" s="14"/>
      <c r="J6" s="14"/>
      <c r="K6" s="14"/>
      <c r="L6" s="14"/>
      <c r="M6" s="12" t="s">
        <v>63</v>
      </c>
      <c r="N6" s="1" t="s">
        <v>64</v>
      </c>
      <c r="O6" s="1" t="s">
        <v>53</v>
      </c>
      <c r="P6" s="1" t="s">
        <v>53</v>
      </c>
      <c r="Q6" s="1" t="s">
        <v>58</v>
      </c>
      <c r="R6" s="1" t="s">
        <v>65</v>
      </c>
      <c r="S6" s="1" t="s">
        <v>66</v>
      </c>
      <c r="T6" s="1" t="s">
        <v>66</v>
      </c>
      <c r="AR6" s="1" t="s">
        <v>53</v>
      </c>
      <c r="AS6" s="1" t="s">
        <v>53</v>
      </c>
      <c r="AU6" s="1" t="s">
        <v>67</v>
      </c>
      <c r="AV6">
        <v>4</v>
      </c>
    </row>
    <row r="7" spans="1:48" ht="30" customHeight="1" x14ac:dyDescent="0.3">
      <c r="A7" s="12" t="s">
        <v>68</v>
      </c>
      <c r="B7" s="12" t="s">
        <v>69</v>
      </c>
      <c r="C7" s="12" t="s">
        <v>62</v>
      </c>
      <c r="D7" s="13">
        <v>148</v>
      </c>
      <c r="E7" s="14"/>
      <c r="F7" s="14"/>
      <c r="G7" s="14"/>
      <c r="H7" s="14"/>
      <c r="I7" s="14"/>
      <c r="J7" s="14"/>
      <c r="K7" s="14"/>
      <c r="L7" s="14"/>
      <c r="M7" s="12" t="s">
        <v>70</v>
      </c>
      <c r="N7" s="1" t="s">
        <v>71</v>
      </c>
      <c r="O7" s="1" t="s">
        <v>53</v>
      </c>
      <c r="P7" s="1" t="s">
        <v>53</v>
      </c>
      <c r="Q7" s="1" t="s">
        <v>58</v>
      </c>
      <c r="R7" s="1" t="s">
        <v>65</v>
      </c>
      <c r="S7" s="1" t="s">
        <v>66</v>
      </c>
      <c r="T7" s="1" t="s">
        <v>66</v>
      </c>
      <c r="AR7" s="1" t="s">
        <v>53</v>
      </c>
      <c r="AS7" s="1" t="s">
        <v>53</v>
      </c>
      <c r="AU7" s="1" t="s">
        <v>72</v>
      </c>
      <c r="AV7">
        <v>5</v>
      </c>
    </row>
    <row r="8" spans="1:48" ht="30" customHeight="1" x14ac:dyDescent="0.3">
      <c r="A8" s="12" t="s">
        <v>73</v>
      </c>
      <c r="B8" s="12" t="s">
        <v>74</v>
      </c>
      <c r="C8" s="12" t="s">
        <v>62</v>
      </c>
      <c r="D8" s="13">
        <v>3</v>
      </c>
      <c r="E8" s="14"/>
      <c r="F8" s="14"/>
      <c r="G8" s="14"/>
      <c r="H8" s="14"/>
      <c r="I8" s="14"/>
      <c r="J8" s="14"/>
      <c r="K8" s="14"/>
      <c r="L8" s="14"/>
      <c r="M8" s="12" t="s">
        <v>75</v>
      </c>
      <c r="N8" s="1" t="s">
        <v>76</v>
      </c>
      <c r="O8" s="1" t="s">
        <v>53</v>
      </c>
      <c r="P8" s="1" t="s">
        <v>53</v>
      </c>
      <c r="Q8" s="1" t="s">
        <v>58</v>
      </c>
      <c r="R8" s="1" t="s">
        <v>65</v>
      </c>
      <c r="S8" s="1" t="s">
        <v>66</v>
      </c>
      <c r="T8" s="1" t="s">
        <v>66</v>
      </c>
      <c r="AR8" s="1" t="s">
        <v>53</v>
      </c>
      <c r="AS8" s="1" t="s">
        <v>53</v>
      </c>
      <c r="AU8" s="1" t="s">
        <v>77</v>
      </c>
      <c r="AV8">
        <v>6</v>
      </c>
    </row>
    <row r="9" spans="1:48" ht="30" customHeight="1" x14ac:dyDescent="0.3">
      <c r="A9" s="12" t="s">
        <v>78</v>
      </c>
      <c r="B9" s="12" t="s">
        <v>79</v>
      </c>
      <c r="C9" s="12" t="s">
        <v>80</v>
      </c>
      <c r="D9" s="13">
        <v>2</v>
      </c>
      <c r="E9" s="14"/>
      <c r="F9" s="14"/>
      <c r="G9" s="14"/>
      <c r="H9" s="14"/>
      <c r="I9" s="14"/>
      <c r="J9" s="14"/>
      <c r="K9" s="14"/>
      <c r="L9" s="14"/>
      <c r="M9" s="12" t="s">
        <v>81</v>
      </c>
      <c r="N9" s="1" t="s">
        <v>82</v>
      </c>
      <c r="O9" s="1" t="s">
        <v>53</v>
      </c>
      <c r="P9" s="1" t="s">
        <v>53</v>
      </c>
      <c r="Q9" s="1" t="s">
        <v>58</v>
      </c>
      <c r="R9" s="1" t="s">
        <v>65</v>
      </c>
      <c r="S9" s="1" t="s">
        <v>66</v>
      </c>
      <c r="T9" s="1" t="s">
        <v>66</v>
      </c>
      <c r="AR9" s="1" t="s">
        <v>53</v>
      </c>
      <c r="AS9" s="1" t="s">
        <v>53</v>
      </c>
      <c r="AU9" s="1" t="s">
        <v>83</v>
      </c>
      <c r="AV9">
        <v>7</v>
      </c>
    </row>
    <row r="10" spans="1:48" ht="30" customHeight="1" x14ac:dyDescent="0.3">
      <c r="A10" s="12" t="s">
        <v>84</v>
      </c>
      <c r="B10" s="12" t="s">
        <v>85</v>
      </c>
      <c r="C10" s="12" t="s">
        <v>86</v>
      </c>
      <c r="D10" s="13">
        <v>2</v>
      </c>
      <c r="E10" s="14"/>
      <c r="F10" s="14"/>
      <c r="G10" s="14"/>
      <c r="H10" s="14"/>
      <c r="I10" s="14"/>
      <c r="J10" s="14"/>
      <c r="K10" s="14"/>
      <c r="L10" s="14"/>
      <c r="M10" s="12" t="s">
        <v>87</v>
      </c>
      <c r="N10" s="1" t="s">
        <v>88</v>
      </c>
      <c r="O10" s="1" t="s">
        <v>53</v>
      </c>
      <c r="P10" s="1" t="s">
        <v>53</v>
      </c>
      <c r="Q10" s="1" t="s">
        <v>58</v>
      </c>
      <c r="R10" s="1" t="s">
        <v>65</v>
      </c>
      <c r="S10" s="1" t="s">
        <v>66</v>
      </c>
      <c r="T10" s="1" t="s">
        <v>66</v>
      </c>
      <c r="AR10" s="1" t="s">
        <v>53</v>
      </c>
      <c r="AS10" s="1" t="s">
        <v>53</v>
      </c>
      <c r="AU10" s="1" t="s">
        <v>89</v>
      </c>
      <c r="AV10">
        <v>8</v>
      </c>
    </row>
    <row r="11" spans="1:48" ht="30" customHeight="1" x14ac:dyDescent="0.3">
      <c r="A11" s="12" t="s">
        <v>90</v>
      </c>
      <c r="B11" s="12" t="s">
        <v>91</v>
      </c>
      <c r="C11" s="12" t="s">
        <v>86</v>
      </c>
      <c r="D11" s="13">
        <v>8</v>
      </c>
      <c r="E11" s="14"/>
      <c r="F11" s="14"/>
      <c r="G11" s="14"/>
      <c r="H11" s="14"/>
      <c r="I11" s="14"/>
      <c r="J11" s="14"/>
      <c r="K11" s="14"/>
      <c r="L11" s="14"/>
      <c r="M11" s="12" t="s">
        <v>92</v>
      </c>
      <c r="N11" s="1" t="s">
        <v>93</v>
      </c>
      <c r="O11" s="1" t="s">
        <v>53</v>
      </c>
      <c r="P11" s="1" t="s">
        <v>53</v>
      </c>
      <c r="Q11" s="1" t="s">
        <v>58</v>
      </c>
      <c r="R11" s="1" t="s">
        <v>65</v>
      </c>
      <c r="S11" s="1" t="s">
        <v>66</v>
      </c>
      <c r="T11" s="1" t="s">
        <v>66</v>
      </c>
      <c r="AR11" s="1" t="s">
        <v>53</v>
      </c>
      <c r="AS11" s="1" t="s">
        <v>53</v>
      </c>
      <c r="AU11" s="1" t="s">
        <v>94</v>
      </c>
      <c r="AV11">
        <v>9</v>
      </c>
    </row>
    <row r="12" spans="1:48" ht="30" customHeight="1" x14ac:dyDescent="0.3">
      <c r="A12" s="12" t="s">
        <v>95</v>
      </c>
      <c r="B12" s="12" t="s">
        <v>53</v>
      </c>
      <c r="C12" s="12" t="s">
        <v>96</v>
      </c>
      <c r="D12" s="13">
        <v>1</v>
      </c>
      <c r="E12" s="14"/>
      <c r="F12" s="14"/>
      <c r="G12" s="14"/>
      <c r="H12" s="14"/>
      <c r="I12" s="14"/>
      <c r="J12" s="14"/>
      <c r="K12" s="14"/>
      <c r="L12" s="14"/>
      <c r="M12" s="12" t="s">
        <v>97</v>
      </c>
      <c r="N12" s="1" t="s">
        <v>98</v>
      </c>
      <c r="O12" s="1" t="s">
        <v>53</v>
      </c>
      <c r="P12" s="1" t="s">
        <v>53</v>
      </c>
      <c r="Q12" s="1" t="s">
        <v>58</v>
      </c>
      <c r="R12" s="1" t="s">
        <v>65</v>
      </c>
      <c r="S12" s="1" t="s">
        <v>66</v>
      </c>
      <c r="T12" s="1" t="s">
        <v>66</v>
      </c>
      <c r="AR12" s="1" t="s">
        <v>53</v>
      </c>
      <c r="AS12" s="1" t="s">
        <v>53</v>
      </c>
      <c r="AU12" s="1" t="s">
        <v>99</v>
      </c>
      <c r="AV12">
        <v>10</v>
      </c>
    </row>
    <row r="13" spans="1:48" ht="30" customHeight="1" x14ac:dyDescent="0.3">
      <c r="A13" s="37" t="s">
        <v>100</v>
      </c>
      <c r="B13" s="37" t="s">
        <v>101</v>
      </c>
      <c r="C13" s="37" t="s">
        <v>96</v>
      </c>
      <c r="D13" s="38">
        <v>1</v>
      </c>
      <c r="E13" s="39"/>
      <c r="F13" s="39"/>
      <c r="G13" s="39"/>
      <c r="H13" s="39"/>
      <c r="I13" s="39"/>
      <c r="J13" s="39"/>
      <c r="K13" s="39"/>
      <c r="L13" s="39"/>
      <c r="M13" s="37" t="s">
        <v>1260</v>
      </c>
      <c r="N13" s="1" t="s">
        <v>103</v>
      </c>
      <c r="O13" s="1" t="s">
        <v>53</v>
      </c>
      <c r="P13" s="1" t="s">
        <v>53</v>
      </c>
      <c r="Q13" s="1" t="s">
        <v>53</v>
      </c>
      <c r="R13" s="1" t="s">
        <v>66</v>
      </c>
      <c r="S13" s="1" t="s">
        <v>66</v>
      </c>
      <c r="T13" s="1" t="s">
        <v>65</v>
      </c>
      <c r="AR13" s="1" t="s">
        <v>102</v>
      </c>
      <c r="AS13" s="1" t="s">
        <v>53</v>
      </c>
      <c r="AU13" s="1" t="s">
        <v>104</v>
      </c>
      <c r="AV13">
        <v>11</v>
      </c>
    </row>
    <row r="14" spans="1:48" ht="30" customHeight="1" x14ac:dyDescent="0.3">
      <c r="A14" s="13"/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13"/>
      <c r="Q14" s="1" t="s">
        <v>58</v>
      </c>
    </row>
    <row r="15" spans="1:48" ht="30" customHeight="1" x14ac:dyDescent="0.3">
      <c r="A15" s="13"/>
      <c r="B15" s="13"/>
      <c r="C15" s="13"/>
      <c r="D15" s="13"/>
      <c r="E15" s="14"/>
      <c r="F15" s="14"/>
      <c r="G15" s="14"/>
      <c r="H15" s="14"/>
      <c r="I15" s="14"/>
      <c r="J15" s="14"/>
      <c r="K15" s="14"/>
      <c r="L15" s="14"/>
      <c r="M15" s="13"/>
      <c r="Q15" s="1" t="s">
        <v>58</v>
      </c>
    </row>
    <row r="16" spans="1:48" ht="30" customHeight="1" x14ac:dyDescent="0.3">
      <c r="A16" s="13"/>
      <c r="B16" s="13"/>
      <c r="C16" s="13"/>
      <c r="D16" s="13"/>
      <c r="E16" s="14"/>
      <c r="F16" s="14"/>
      <c r="G16" s="14"/>
      <c r="H16" s="14"/>
      <c r="I16" s="14"/>
      <c r="J16" s="14"/>
      <c r="K16" s="14"/>
      <c r="L16" s="14"/>
      <c r="M16" s="13"/>
      <c r="Q16" s="1" t="s">
        <v>58</v>
      </c>
    </row>
    <row r="17" spans="1:48" ht="30" customHeight="1" x14ac:dyDescent="0.3">
      <c r="A17" s="13"/>
      <c r="B17" s="13"/>
      <c r="C17" s="13"/>
      <c r="D17" s="13"/>
      <c r="E17" s="14"/>
      <c r="F17" s="14"/>
      <c r="G17" s="14"/>
      <c r="H17" s="14"/>
      <c r="I17" s="14"/>
      <c r="J17" s="14"/>
      <c r="K17" s="14"/>
      <c r="L17" s="14"/>
      <c r="M17" s="13"/>
      <c r="Q17" s="1" t="s">
        <v>58</v>
      </c>
    </row>
    <row r="18" spans="1:48" ht="30" customHeight="1" x14ac:dyDescent="0.3">
      <c r="A18" s="13"/>
      <c r="B18" s="13"/>
      <c r="C18" s="13"/>
      <c r="D18" s="13"/>
      <c r="E18" s="14"/>
      <c r="F18" s="14"/>
      <c r="G18" s="14"/>
      <c r="H18" s="14"/>
      <c r="I18" s="14"/>
      <c r="J18" s="14"/>
      <c r="K18" s="14"/>
      <c r="L18" s="14"/>
      <c r="M18" s="13"/>
      <c r="Q18" s="1" t="s">
        <v>58</v>
      </c>
    </row>
    <row r="19" spans="1:48" ht="30" customHeight="1" x14ac:dyDescent="0.3">
      <c r="A19" s="13"/>
      <c r="B19" s="13"/>
      <c r="C19" s="13"/>
      <c r="D19" s="13"/>
      <c r="E19" s="14"/>
      <c r="F19" s="14"/>
      <c r="G19" s="14"/>
      <c r="H19" s="14"/>
      <c r="I19" s="14"/>
      <c r="J19" s="14"/>
      <c r="K19" s="14"/>
      <c r="L19" s="14"/>
      <c r="M19" s="13"/>
      <c r="Q19" s="1" t="s">
        <v>58</v>
      </c>
    </row>
    <row r="20" spans="1:48" ht="30" customHeight="1" x14ac:dyDescent="0.3">
      <c r="A20" s="13"/>
      <c r="B20" s="13"/>
      <c r="C20" s="13"/>
      <c r="D20" s="13"/>
      <c r="E20" s="14"/>
      <c r="F20" s="14"/>
      <c r="G20" s="14"/>
      <c r="H20" s="14"/>
      <c r="I20" s="14"/>
      <c r="J20" s="14"/>
      <c r="K20" s="14"/>
      <c r="L20" s="14"/>
      <c r="M20" s="13"/>
      <c r="Q20" s="1" t="s">
        <v>58</v>
      </c>
    </row>
    <row r="21" spans="1:48" ht="30" customHeight="1" x14ac:dyDescent="0.3">
      <c r="A21" s="13"/>
      <c r="B21" s="13"/>
      <c r="C21" s="13"/>
      <c r="D21" s="13"/>
      <c r="E21" s="14"/>
      <c r="F21" s="14"/>
      <c r="G21" s="14"/>
      <c r="H21" s="14"/>
      <c r="I21" s="14"/>
      <c r="J21" s="14"/>
      <c r="K21" s="14"/>
      <c r="L21" s="14"/>
      <c r="M21" s="13"/>
      <c r="Q21" s="1" t="s">
        <v>58</v>
      </c>
    </row>
    <row r="22" spans="1:48" ht="30" customHeight="1" x14ac:dyDescent="0.3">
      <c r="A22" s="13"/>
      <c r="B22" s="13"/>
      <c r="C22" s="13"/>
      <c r="D22" s="13"/>
      <c r="E22" s="14"/>
      <c r="F22" s="14"/>
      <c r="G22" s="14"/>
      <c r="H22" s="14"/>
      <c r="I22" s="14"/>
      <c r="J22" s="14"/>
      <c r="K22" s="14"/>
      <c r="L22" s="14"/>
      <c r="M22" s="13"/>
      <c r="Q22" s="1" t="s">
        <v>58</v>
      </c>
    </row>
    <row r="23" spans="1:48" ht="30" customHeight="1" x14ac:dyDescent="0.3">
      <c r="A23" s="13"/>
      <c r="B23" s="13"/>
      <c r="C23" s="13"/>
      <c r="D23" s="13"/>
      <c r="E23" s="14"/>
      <c r="F23" s="14"/>
      <c r="G23" s="14"/>
      <c r="H23" s="14"/>
      <c r="I23" s="14"/>
      <c r="J23" s="14"/>
      <c r="K23" s="14"/>
      <c r="L23" s="14"/>
      <c r="M23" s="13"/>
      <c r="Q23" s="1" t="s">
        <v>58</v>
      </c>
    </row>
    <row r="24" spans="1:48" ht="30" customHeight="1" x14ac:dyDescent="0.3">
      <c r="A24" s="13"/>
      <c r="B24" s="13"/>
      <c r="C24" s="13"/>
      <c r="D24" s="13"/>
      <c r="E24" s="14"/>
      <c r="F24" s="14"/>
      <c r="G24" s="14"/>
      <c r="H24" s="14"/>
      <c r="I24" s="14"/>
      <c r="J24" s="14"/>
      <c r="K24" s="14"/>
      <c r="L24" s="14"/>
      <c r="M24" s="13"/>
      <c r="Q24" s="1" t="s">
        <v>58</v>
      </c>
    </row>
    <row r="25" spans="1:48" ht="30" customHeight="1" x14ac:dyDescent="0.3">
      <c r="A25" s="13"/>
      <c r="B25" s="13"/>
      <c r="C25" s="13"/>
      <c r="D25" s="13"/>
      <c r="E25" s="14"/>
      <c r="F25" s="14"/>
      <c r="G25" s="14"/>
      <c r="H25" s="14"/>
      <c r="I25" s="14"/>
      <c r="J25" s="14"/>
      <c r="K25" s="14"/>
      <c r="L25" s="14"/>
      <c r="M25" s="13"/>
      <c r="Q25" s="1" t="s">
        <v>58</v>
      </c>
    </row>
    <row r="26" spans="1:48" ht="30" customHeight="1" x14ac:dyDescent="0.3">
      <c r="A26" s="13"/>
      <c r="B26" s="13"/>
      <c r="C26" s="13"/>
      <c r="D26" s="13"/>
      <c r="E26" s="14"/>
      <c r="F26" s="14"/>
      <c r="G26" s="14"/>
      <c r="H26" s="14"/>
      <c r="I26" s="14"/>
      <c r="J26" s="14"/>
      <c r="K26" s="14"/>
      <c r="L26" s="14"/>
      <c r="M26" s="13"/>
      <c r="Q26" s="1" t="s">
        <v>58</v>
      </c>
    </row>
    <row r="27" spans="1:48" ht="30" customHeight="1" x14ac:dyDescent="0.3">
      <c r="A27" s="12" t="s">
        <v>105</v>
      </c>
      <c r="B27" s="13"/>
      <c r="C27" s="13"/>
      <c r="D27" s="13"/>
      <c r="E27" s="14"/>
      <c r="F27" s="14"/>
      <c r="G27" s="14"/>
      <c r="H27" s="14"/>
      <c r="I27" s="14"/>
      <c r="J27" s="14"/>
      <c r="K27" s="14"/>
      <c r="L27" s="14"/>
      <c r="M27" s="13"/>
      <c r="N27" t="s">
        <v>106</v>
      </c>
    </row>
    <row r="28" spans="1:48" ht="30" customHeight="1" x14ac:dyDescent="0.3">
      <c r="A28" s="12" t="s">
        <v>107</v>
      </c>
      <c r="B28" s="12" t="s">
        <v>59</v>
      </c>
      <c r="C28" s="13"/>
      <c r="D28" s="13"/>
      <c r="E28" s="14"/>
      <c r="F28" s="14"/>
      <c r="G28" s="14"/>
      <c r="H28" s="14"/>
      <c r="I28" s="14"/>
      <c r="J28" s="14"/>
      <c r="K28" s="14"/>
      <c r="L28" s="14"/>
      <c r="M28" s="13"/>
      <c r="Q28" s="1" t="s">
        <v>108</v>
      </c>
    </row>
    <row r="29" spans="1:48" ht="30" customHeight="1" x14ac:dyDescent="0.3">
      <c r="A29" s="12" t="s">
        <v>60</v>
      </c>
      <c r="B29" s="12" t="s">
        <v>109</v>
      </c>
      <c r="C29" s="12" t="s">
        <v>62</v>
      </c>
      <c r="D29" s="13">
        <v>297</v>
      </c>
      <c r="E29" s="14"/>
      <c r="F29" s="14"/>
      <c r="G29" s="14"/>
      <c r="H29" s="14"/>
      <c r="I29" s="14"/>
      <c r="J29" s="14"/>
      <c r="K29" s="14"/>
      <c r="L29" s="14"/>
      <c r="M29" s="12" t="s">
        <v>110</v>
      </c>
      <c r="N29" s="1" t="s">
        <v>111</v>
      </c>
      <c r="O29" s="1" t="s">
        <v>53</v>
      </c>
      <c r="P29" s="1" t="s">
        <v>53</v>
      </c>
      <c r="Q29" s="1" t="s">
        <v>108</v>
      </c>
      <c r="R29" s="1" t="s">
        <v>65</v>
      </c>
      <c r="S29" s="1" t="s">
        <v>66</v>
      </c>
      <c r="T29" s="1" t="s">
        <v>66</v>
      </c>
      <c r="AR29" s="1" t="s">
        <v>53</v>
      </c>
      <c r="AS29" s="1" t="s">
        <v>53</v>
      </c>
      <c r="AU29" s="1" t="s">
        <v>112</v>
      </c>
      <c r="AV29">
        <v>13</v>
      </c>
    </row>
    <row r="30" spans="1:48" ht="30" customHeight="1" x14ac:dyDescent="0.3">
      <c r="A30" s="12" t="s">
        <v>60</v>
      </c>
      <c r="B30" s="12" t="s">
        <v>113</v>
      </c>
      <c r="C30" s="12" t="s">
        <v>62</v>
      </c>
      <c r="D30" s="13">
        <v>122</v>
      </c>
      <c r="E30" s="14"/>
      <c r="F30" s="14"/>
      <c r="G30" s="14"/>
      <c r="H30" s="14"/>
      <c r="I30" s="14"/>
      <c r="J30" s="14"/>
      <c r="K30" s="14"/>
      <c r="L30" s="14"/>
      <c r="M30" s="12" t="s">
        <v>114</v>
      </c>
      <c r="N30" s="1" t="s">
        <v>115</v>
      </c>
      <c r="O30" s="1" t="s">
        <v>53</v>
      </c>
      <c r="P30" s="1" t="s">
        <v>53</v>
      </c>
      <c r="Q30" s="1" t="s">
        <v>108</v>
      </c>
      <c r="R30" s="1" t="s">
        <v>65</v>
      </c>
      <c r="S30" s="1" t="s">
        <v>66</v>
      </c>
      <c r="T30" s="1" t="s">
        <v>66</v>
      </c>
      <c r="AR30" s="1" t="s">
        <v>53</v>
      </c>
      <c r="AS30" s="1" t="s">
        <v>53</v>
      </c>
      <c r="AU30" s="1" t="s">
        <v>116</v>
      </c>
      <c r="AV30">
        <v>14</v>
      </c>
    </row>
    <row r="31" spans="1:48" ht="30" customHeight="1" x14ac:dyDescent="0.3">
      <c r="A31" s="12" t="s">
        <v>117</v>
      </c>
      <c r="B31" s="12" t="s">
        <v>118</v>
      </c>
      <c r="C31" s="12" t="s">
        <v>62</v>
      </c>
      <c r="D31" s="13">
        <v>1293</v>
      </c>
      <c r="E31" s="14"/>
      <c r="F31" s="14"/>
      <c r="G31" s="14"/>
      <c r="H31" s="14"/>
      <c r="I31" s="14"/>
      <c r="J31" s="14"/>
      <c r="K31" s="14"/>
      <c r="L31" s="14"/>
      <c r="M31" s="12" t="s">
        <v>119</v>
      </c>
      <c r="N31" s="1" t="s">
        <v>120</v>
      </c>
      <c r="O31" s="1" t="s">
        <v>53</v>
      </c>
      <c r="P31" s="1" t="s">
        <v>53</v>
      </c>
      <c r="Q31" s="1" t="s">
        <v>108</v>
      </c>
      <c r="R31" s="1" t="s">
        <v>65</v>
      </c>
      <c r="S31" s="1" t="s">
        <v>66</v>
      </c>
      <c r="T31" s="1" t="s">
        <v>66</v>
      </c>
      <c r="AR31" s="1" t="s">
        <v>53</v>
      </c>
      <c r="AS31" s="1" t="s">
        <v>53</v>
      </c>
      <c r="AU31" s="1" t="s">
        <v>121</v>
      </c>
      <c r="AV31">
        <v>15</v>
      </c>
    </row>
    <row r="32" spans="1:48" ht="30" customHeight="1" x14ac:dyDescent="0.3">
      <c r="A32" s="12" t="s">
        <v>78</v>
      </c>
      <c r="B32" s="12" t="s">
        <v>122</v>
      </c>
      <c r="C32" s="12" t="s">
        <v>80</v>
      </c>
      <c r="D32" s="13">
        <v>198</v>
      </c>
      <c r="E32" s="14"/>
      <c r="F32" s="14"/>
      <c r="G32" s="14"/>
      <c r="H32" s="14"/>
      <c r="I32" s="14"/>
      <c r="J32" s="14"/>
      <c r="K32" s="14"/>
      <c r="L32" s="14"/>
      <c r="M32" s="12" t="s">
        <v>123</v>
      </c>
      <c r="N32" s="1" t="s">
        <v>124</v>
      </c>
      <c r="O32" s="1" t="s">
        <v>53</v>
      </c>
      <c r="P32" s="1" t="s">
        <v>53</v>
      </c>
      <c r="Q32" s="1" t="s">
        <v>108</v>
      </c>
      <c r="R32" s="1" t="s">
        <v>65</v>
      </c>
      <c r="S32" s="1" t="s">
        <v>66</v>
      </c>
      <c r="T32" s="1" t="s">
        <v>66</v>
      </c>
      <c r="AR32" s="1" t="s">
        <v>53</v>
      </c>
      <c r="AS32" s="1" t="s">
        <v>53</v>
      </c>
      <c r="AU32" s="1" t="s">
        <v>125</v>
      </c>
      <c r="AV32">
        <v>16</v>
      </c>
    </row>
    <row r="33" spans="1:48" ht="30" customHeight="1" x14ac:dyDescent="0.3">
      <c r="A33" s="12" t="s">
        <v>126</v>
      </c>
      <c r="B33" s="12" t="s">
        <v>127</v>
      </c>
      <c r="C33" s="12" t="s">
        <v>86</v>
      </c>
      <c r="D33" s="13">
        <v>25</v>
      </c>
      <c r="E33" s="14"/>
      <c r="F33" s="14"/>
      <c r="G33" s="14"/>
      <c r="H33" s="14"/>
      <c r="I33" s="14"/>
      <c r="J33" s="14"/>
      <c r="K33" s="14"/>
      <c r="L33" s="14"/>
      <c r="M33" s="12" t="s">
        <v>128</v>
      </c>
      <c r="N33" s="1" t="s">
        <v>129</v>
      </c>
      <c r="O33" s="1" t="s">
        <v>53</v>
      </c>
      <c r="P33" s="1" t="s">
        <v>53</v>
      </c>
      <c r="Q33" s="1" t="s">
        <v>108</v>
      </c>
      <c r="R33" s="1" t="s">
        <v>65</v>
      </c>
      <c r="S33" s="1" t="s">
        <v>66</v>
      </c>
      <c r="T33" s="1" t="s">
        <v>66</v>
      </c>
      <c r="AR33" s="1" t="s">
        <v>53</v>
      </c>
      <c r="AS33" s="1" t="s">
        <v>53</v>
      </c>
      <c r="AU33" s="1" t="s">
        <v>130</v>
      </c>
      <c r="AV33">
        <v>17</v>
      </c>
    </row>
    <row r="34" spans="1:48" ht="30" customHeight="1" x14ac:dyDescent="0.3">
      <c r="A34" s="12" t="s">
        <v>131</v>
      </c>
      <c r="B34" s="12" t="s">
        <v>132</v>
      </c>
      <c r="C34" s="12" t="s">
        <v>86</v>
      </c>
      <c r="D34" s="13">
        <v>21</v>
      </c>
      <c r="E34" s="14"/>
      <c r="F34" s="14"/>
      <c r="G34" s="14"/>
      <c r="H34" s="14"/>
      <c r="I34" s="14"/>
      <c r="J34" s="14"/>
      <c r="K34" s="14"/>
      <c r="L34" s="14"/>
      <c r="M34" s="12" t="s">
        <v>133</v>
      </c>
      <c r="N34" s="1" t="s">
        <v>134</v>
      </c>
      <c r="O34" s="1" t="s">
        <v>53</v>
      </c>
      <c r="P34" s="1" t="s">
        <v>53</v>
      </c>
      <c r="Q34" s="1" t="s">
        <v>108</v>
      </c>
      <c r="R34" s="1" t="s">
        <v>65</v>
      </c>
      <c r="S34" s="1" t="s">
        <v>66</v>
      </c>
      <c r="T34" s="1" t="s">
        <v>66</v>
      </c>
      <c r="AR34" s="1" t="s">
        <v>53</v>
      </c>
      <c r="AS34" s="1" t="s">
        <v>53</v>
      </c>
      <c r="AU34" s="1" t="s">
        <v>135</v>
      </c>
      <c r="AV34">
        <v>18</v>
      </c>
    </row>
    <row r="35" spans="1:48" ht="30" customHeight="1" x14ac:dyDescent="0.3">
      <c r="A35" s="12" t="s">
        <v>131</v>
      </c>
      <c r="B35" s="12" t="s">
        <v>136</v>
      </c>
      <c r="C35" s="12" t="s">
        <v>86</v>
      </c>
      <c r="D35" s="13">
        <v>3</v>
      </c>
      <c r="E35" s="14"/>
      <c r="F35" s="14"/>
      <c r="G35" s="14"/>
      <c r="H35" s="14"/>
      <c r="I35" s="14"/>
      <c r="J35" s="14"/>
      <c r="K35" s="14"/>
      <c r="L35" s="14"/>
      <c r="M35" s="12" t="s">
        <v>137</v>
      </c>
      <c r="N35" s="1" t="s">
        <v>138</v>
      </c>
      <c r="O35" s="1" t="s">
        <v>53</v>
      </c>
      <c r="P35" s="1" t="s">
        <v>53</v>
      </c>
      <c r="Q35" s="1" t="s">
        <v>108</v>
      </c>
      <c r="R35" s="1" t="s">
        <v>65</v>
      </c>
      <c r="S35" s="1" t="s">
        <v>66</v>
      </c>
      <c r="T35" s="1" t="s">
        <v>66</v>
      </c>
      <c r="AR35" s="1" t="s">
        <v>53</v>
      </c>
      <c r="AS35" s="1" t="s">
        <v>53</v>
      </c>
      <c r="AU35" s="1" t="s">
        <v>139</v>
      </c>
      <c r="AV35">
        <v>19</v>
      </c>
    </row>
    <row r="36" spans="1:48" ht="30" customHeight="1" x14ac:dyDescent="0.3">
      <c r="A36" s="12" t="s">
        <v>140</v>
      </c>
      <c r="B36" s="12" t="s">
        <v>141</v>
      </c>
      <c r="C36" s="12" t="s">
        <v>86</v>
      </c>
      <c r="D36" s="13">
        <v>4</v>
      </c>
      <c r="E36" s="14"/>
      <c r="F36" s="14"/>
      <c r="G36" s="14"/>
      <c r="H36" s="14"/>
      <c r="I36" s="14"/>
      <c r="J36" s="14"/>
      <c r="K36" s="14"/>
      <c r="L36" s="14"/>
      <c r="M36" s="12" t="s">
        <v>142</v>
      </c>
      <c r="N36" s="1" t="s">
        <v>143</v>
      </c>
      <c r="O36" s="1" t="s">
        <v>53</v>
      </c>
      <c r="P36" s="1" t="s">
        <v>53</v>
      </c>
      <c r="Q36" s="1" t="s">
        <v>108</v>
      </c>
      <c r="R36" s="1" t="s">
        <v>65</v>
      </c>
      <c r="S36" s="1" t="s">
        <v>66</v>
      </c>
      <c r="T36" s="1" t="s">
        <v>66</v>
      </c>
      <c r="AR36" s="1" t="s">
        <v>53</v>
      </c>
      <c r="AS36" s="1" t="s">
        <v>53</v>
      </c>
      <c r="AU36" s="1" t="s">
        <v>144</v>
      </c>
      <c r="AV36">
        <v>20</v>
      </c>
    </row>
    <row r="37" spans="1:48" ht="30" customHeight="1" x14ac:dyDescent="0.3">
      <c r="A37" s="12" t="s">
        <v>145</v>
      </c>
      <c r="B37" s="12" t="s">
        <v>146</v>
      </c>
      <c r="C37" s="12" t="s">
        <v>86</v>
      </c>
      <c r="D37" s="13">
        <v>10</v>
      </c>
      <c r="E37" s="14"/>
      <c r="F37" s="14"/>
      <c r="G37" s="14"/>
      <c r="H37" s="14"/>
      <c r="I37" s="14"/>
      <c r="J37" s="14"/>
      <c r="K37" s="14"/>
      <c r="L37" s="14"/>
      <c r="M37" s="12" t="s">
        <v>147</v>
      </c>
      <c r="N37" s="1" t="s">
        <v>148</v>
      </c>
      <c r="O37" s="1" t="s">
        <v>53</v>
      </c>
      <c r="P37" s="1" t="s">
        <v>53</v>
      </c>
      <c r="Q37" s="1" t="s">
        <v>108</v>
      </c>
      <c r="R37" s="1" t="s">
        <v>65</v>
      </c>
      <c r="S37" s="1" t="s">
        <v>66</v>
      </c>
      <c r="T37" s="1" t="s">
        <v>66</v>
      </c>
      <c r="AR37" s="1" t="s">
        <v>53</v>
      </c>
      <c r="AS37" s="1" t="s">
        <v>53</v>
      </c>
      <c r="AU37" s="1" t="s">
        <v>149</v>
      </c>
      <c r="AV37">
        <v>21</v>
      </c>
    </row>
    <row r="38" spans="1:48" ht="30" customHeight="1" x14ac:dyDescent="0.3">
      <c r="A38" s="12" t="s">
        <v>150</v>
      </c>
      <c r="B38" s="12" t="s">
        <v>146</v>
      </c>
      <c r="C38" s="12" t="s">
        <v>86</v>
      </c>
      <c r="D38" s="13">
        <v>7</v>
      </c>
      <c r="E38" s="14"/>
      <c r="F38" s="14"/>
      <c r="G38" s="14"/>
      <c r="H38" s="14"/>
      <c r="I38" s="14"/>
      <c r="J38" s="14"/>
      <c r="K38" s="14"/>
      <c r="L38" s="14"/>
      <c r="M38" s="12" t="s">
        <v>151</v>
      </c>
      <c r="N38" s="1" t="s">
        <v>152</v>
      </c>
      <c r="O38" s="1" t="s">
        <v>53</v>
      </c>
      <c r="P38" s="1" t="s">
        <v>53</v>
      </c>
      <c r="Q38" s="1" t="s">
        <v>108</v>
      </c>
      <c r="R38" s="1" t="s">
        <v>65</v>
      </c>
      <c r="S38" s="1" t="s">
        <v>66</v>
      </c>
      <c r="T38" s="1" t="s">
        <v>66</v>
      </c>
      <c r="AR38" s="1" t="s">
        <v>53</v>
      </c>
      <c r="AS38" s="1" t="s">
        <v>53</v>
      </c>
      <c r="AU38" s="1" t="s">
        <v>153</v>
      </c>
      <c r="AV38">
        <v>22</v>
      </c>
    </row>
    <row r="39" spans="1:48" ht="30" customHeight="1" x14ac:dyDescent="0.3">
      <c r="A39" s="12" t="s">
        <v>154</v>
      </c>
      <c r="B39" s="12" t="s">
        <v>155</v>
      </c>
      <c r="C39" s="12" t="s">
        <v>86</v>
      </c>
      <c r="D39" s="13">
        <v>25</v>
      </c>
      <c r="E39" s="14"/>
      <c r="F39" s="14"/>
      <c r="G39" s="14"/>
      <c r="H39" s="14"/>
      <c r="I39" s="14"/>
      <c r="J39" s="14"/>
      <c r="K39" s="14"/>
      <c r="L39" s="14"/>
      <c r="M39" s="12" t="s">
        <v>53</v>
      </c>
      <c r="N39" s="1" t="s">
        <v>156</v>
      </c>
      <c r="O39" s="1" t="s">
        <v>53</v>
      </c>
      <c r="P39" s="1" t="s">
        <v>53</v>
      </c>
      <c r="Q39" s="1" t="s">
        <v>108</v>
      </c>
      <c r="R39" s="1" t="s">
        <v>66</v>
      </c>
      <c r="S39" s="1" t="s">
        <v>66</v>
      </c>
      <c r="T39" s="1" t="s">
        <v>65</v>
      </c>
      <c r="AR39" s="1" t="s">
        <v>53</v>
      </c>
      <c r="AS39" s="1" t="s">
        <v>53</v>
      </c>
      <c r="AU39" s="1" t="s">
        <v>157</v>
      </c>
      <c r="AV39">
        <v>23</v>
      </c>
    </row>
    <row r="40" spans="1:48" ht="30" customHeight="1" x14ac:dyDescent="0.3">
      <c r="A40" s="12" t="s">
        <v>158</v>
      </c>
      <c r="B40" s="12" t="s">
        <v>159</v>
      </c>
      <c r="C40" s="12" t="s">
        <v>86</v>
      </c>
      <c r="D40" s="13">
        <v>3</v>
      </c>
      <c r="E40" s="14"/>
      <c r="F40" s="14"/>
      <c r="G40" s="14"/>
      <c r="H40" s="14"/>
      <c r="I40" s="14"/>
      <c r="J40" s="14"/>
      <c r="K40" s="14"/>
      <c r="L40" s="14"/>
      <c r="M40" s="12" t="s">
        <v>53</v>
      </c>
      <c r="N40" s="1" t="s">
        <v>160</v>
      </c>
      <c r="O40" s="1" t="s">
        <v>53</v>
      </c>
      <c r="P40" s="1" t="s">
        <v>53</v>
      </c>
      <c r="Q40" s="1" t="s">
        <v>108</v>
      </c>
      <c r="R40" s="1" t="s">
        <v>66</v>
      </c>
      <c r="S40" s="1" t="s">
        <v>66</v>
      </c>
      <c r="T40" s="1" t="s">
        <v>65</v>
      </c>
      <c r="AR40" s="1" t="s">
        <v>53</v>
      </c>
      <c r="AS40" s="1" t="s">
        <v>53</v>
      </c>
      <c r="AU40" s="1" t="s">
        <v>161</v>
      </c>
      <c r="AV40">
        <v>24</v>
      </c>
    </row>
    <row r="41" spans="1:48" ht="30" customHeight="1" x14ac:dyDescent="0.3">
      <c r="A41" s="13"/>
      <c r="B41" s="13"/>
      <c r="C41" s="13"/>
      <c r="D41" s="13"/>
      <c r="E41" s="14"/>
      <c r="F41" s="14"/>
      <c r="G41" s="14"/>
      <c r="H41" s="14"/>
      <c r="I41" s="14"/>
      <c r="J41" s="14"/>
      <c r="K41" s="14"/>
      <c r="L41" s="14"/>
      <c r="M41" s="13"/>
      <c r="Q41" s="1" t="s">
        <v>108</v>
      </c>
    </row>
    <row r="42" spans="1:48" ht="30" customHeight="1" x14ac:dyDescent="0.3">
      <c r="A42" s="13"/>
      <c r="B42" s="13"/>
      <c r="C42" s="13"/>
      <c r="D42" s="13"/>
      <c r="E42" s="14"/>
      <c r="F42" s="14"/>
      <c r="G42" s="14"/>
      <c r="H42" s="14"/>
      <c r="I42" s="14"/>
      <c r="J42" s="14"/>
      <c r="K42" s="14"/>
      <c r="L42" s="14"/>
      <c r="M42" s="13"/>
      <c r="Q42" s="1" t="s">
        <v>108</v>
      </c>
    </row>
    <row r="43" spans="1:48" ht="30" customHeight="1" x14ac:dyDescent="0.3">
      <c r="A43" s="13"/>
      <c r="B43" s="13"/>
      <c r="C43" s="13"/>
      <c r="D43" s="13"/>
      <c r="E43" s="14"/>
      <c r="F43" s="14"/>
      <c r="G43" s="14"/>
      <c r="H43" s="14"/>
      <c r="I43" s="14"/>
      <c r="J43" s="14"/>
      <c r="K43" s="14"/>
      <c r="L43" s="14"/>
      <c r="M43" s="13"/>
      <c r="Q43" s="1" t="s">
        <v>108</v>
      </c>
    </row>
    <row r="44" spans="1:48" ht="30" customHeight="1" x14ac:dyDescent="0.3">
      <c r="A44" s="13"/>
      <c r="B44" s="13"/>
      <c r="C44" s="13"/>
      <c r="D44" s="13"/>
      <c r="E44" s="14"/>
      <c r="F44" s="14"/>
      <c r="G44" s="14"/>
      <c r="H44" s="14"/>
      <c r="I44" s="14"/>
      <c r="J44" s="14"/>
      <c r="K44" s="14"/>
      <c r="L44" s="14"/>
      <c r="M44" s="13"/>
      <c r="Q44" s="1" t="s">
        <v>108</v>
      </c>
    </row>
    <row r="45" spans="1:48" ht="30" customHeight="1" x14ac:dyDescent="0.3">
      <c r="A45" s="13"/>
      <c r="B45" s="13"/>
      <c r="C45" s="13"/>
      <c r="D45" s="13"/>
      <c r="E45" s="14"/>
      <c r="F45" s="14"/>
      <c r="G45" s="14"/>
      <c r="H45" s="14"/>
      <c r="I45" s="14"/>
      <c r="J45" s="14"/>
      <c r="K45" s="14"/>
      <c r="L45" s="14"/>
      <c r="M45" s="13"/>
      <c r="Q45" s="1" t="s">
        <v>108</v>
      </c>
    </row>
    <row r="46" spans="1:48" ht="30" customHeight="1" x14ac:dyDescent="0.3">
      <c r="A46" s="13"/>
      <c r="B46" s="13"/>
      <c r="C46" s="13"/>
      <c r="D46" s="13"/>
      <c r="E46" s="14"/>
      <c r="F46" s="14"/>
      <c r="G46" s="14"/>
      <c r="H46" s="14"/>
      <c r="I46" s="14"/>
      <c r="J46" s="14"/>
      <c r="K46" s="14"/>
      <c r="L46" s="14"/>
      <c r="M46" s="13"/>
      <c r="Q46" s="1" t="s">
        <v>108</v>
      </c>
    </row>
    <row r="47" spans="1:48" ht="30" customHeight="1" x14ac:dyDescent="0.3">
      <c r="A47" s="13"/>
      <c r="B47" s="13"/>
      <c r="C47" s="13"/>
      <c r="D47" s="13"/>
      <c r="E47" s="14"/>
      <c r="F47" s="14"/>
      <c r="G47" s="14"/>
      <c r="H47" s="14"/>
      <c r="I47" s="14"/>
      <c r="J47" s="14"/>
      <c r="K47" s="14"/>
      <c r="L47" s="14"/>
      <c r="M47" s="13"/>
      <c r="Q47" s="1" t="s">
        <v>108</v>
      </c>
    </row>
    <row r="48" spans="1:48" ht="30" customHeight="1" x14ac:dyDescent="0.3">
      <c r="A48" s="13"/>
      <c r="B48" s="13"/>
      <c r="C48" s="13"/>
      <c r="D48" s="13"/>
      <c r="E48" s="14"/>
      <c r="F48" s="14"/>
      <c r="G48" s="14"/>
      <c r="H48" s="14"/>
      <c r="I48" s="14"/>
      <c r="J48" s="14"/>
      <c r="K48" s="14"/>
      <c r="L48" s="14"/>
      <c r="M48" s="13"/>
      <c r="Q48" s="1" t="s">
        <v>108</v>
      </c>
    </row>
    <row r="49" spans="1:48" ht="30" customHeight="1" x14ac:dyDescent="0.3">
      <c r="A49" s="13"/>
      <c r="B49" s="13"/>
      <c r="C49" s="13"/>
      <c r="D49" s="13"/>
      <c r="E49" s="14"/>
      <c r="F49" s="14"/>
      <c r="G49" s="14"/>
      <c r="H49" s="14"/>
      <c r="I49" s="14"/>
      <c r="J49" s="14"/>
      <c r="K49" s="14"/>
      <c r="L49" s="14"/>
      <c r="M49" s="13"/>
      <c r="Q49" s="1" t="s">
        <v>108</v>
      </c>
    </row>
    <row r="50" spans="1:48" ht="30" customHeight="1" x14ac:dyDescent="0.3">
      <c r="A50" s="12" t="s">
        <v>105</v>
      </c>
      <c r="B50" s="13"/>
      <c r="C50" s="13"/>
      <c r="D50" s="13"/>
      <c r="E50" s="14"/>
      <c r="F50" s="14"/>
      <c r="G50" s="14"/>
      <c r="H50" s="14"/>
      <c r="I50" s="14"/>
      <c r="J50" s="14"/>
      <c r="K50" s="14"/>
      <c r="L50" s="14"/>
      <c r="M50" s="13"/>
      <c r="N50" t="s">
        <v>106</v>
      </c>
    </row>
    <row r="51" spans="1:48" ht="30" customHeight="1" x14ac:dyDescent="0.3">
      <c r="A51" s="12" t="s">
        <v>162</v>
      </c>
      <c r="B51" s="12" t="s">
        <v>59</v>
      </c>
      <c r="C51" s="13"/>
      <c r="D51" s="13"/>
      <c r="E51" s="14"/>
      <c r="F51" s="14"/>
      <c r="G51" s="14"/>
      <c r="H51" s="14"/>
      <c r="I51" s="14"/>
      <c r="J51" s="14"/>
      <c r="K51" s="14"/>
      <c r="L51" s="14"/>
      <c r="M51" s="13"/>
      <c r="Q51" s="1" t="s">
        <v>163</v>
      </c>
    </row>
    <row r="52" spans="1:48" ht="30" customHeight="1" x14ac:dyDescent="0.3">
      <c r="A52" s="12" t="s">
        <v>60</v>
      </c>
      <c r="B52" s="12" t="s">
        <v>109</v>
      </c>
      <c r="C52" s="12" t="s">
        <v>62</v>
      </c>
      <c r="D52" s="13">
        <v>320</v>
      </c>
      <c r="E52" s="14"/>
      <c r="F52" s="14"/>
      <c r="G52" s="14"/>
      <c r="H52" s="14"/>
      <c r="I52" s="14"/>
      <c r="J52" s="14"/>
      <c r="K52" s="14"/>
      <c r="L52" s="14"/>
      <c r="M52" s="12" t="s">
        <v>110</v>
      </c>
      <c r="N52" s="1" t="s">
        <v>111</v>
      </c>
      <c r="O52" s="1" t="s">
        <v>53</v>
      </c>
      <c r="P52" s="1" t="s">
        <v>53</v>
      </c>
      <c r="Q52" s="1" t="s">
        <v>163</v>
      </c>
      <c r="R52" s="1" t="s">
        <v>65</v>
      </c>
      <c r="S52" s="1" t="s">
        <v>66</v>
      </c>
      <c r="T52" s="1" t="s">
        <v>66</v>
      </c>
      <c r="AR52" s="1" t="s">
        <v>53</v>
      </c>
      <c r="AS52" s="1" t="s">
        <v>53</v>
      </c>
      <c r="AU52" s="1" t="s">
        <v>164</v>
      </c>
      <c r="AV52">
        <v>26</v>
      </c>
    </row>
    <row r="53" spans="1:48" ht="30" customHeight="1" x14ac:dyDescent="0.3">
      <c r="A53" s="12" t="s">
        <v>60</v>
      </c>
      <c r="B53" s="12" t="s">
        <v>165</v>
      </c>
      <c r="C53" s="12" t="s">
        <v>62</v>
      </c>
      <c r="D53" s="13">
        <v>9</v>
      </c>
      <c r="E53" s="14"/>
      <c r="F53" s="14"/>
      <c r="G53" s="14"/>
      <c r="H53" s="14"/>
      <c r="I53" s="14"/>
      <c r="J53" s="14"/>
      <c r="K53" s="14"/>
      <c r="L53" s="14"/>
      <c r="M53" s="12" t="s">
        <v>166</v>
      </c>
      <c r="N53" s="1" t="s">
        <v>167</v>
      </c>
      <c r="O53" s="1" t="s">
        <v>53</v>
      </c>
      <c r="P53" s="1" t="s">
        <v>53</v>
      </c>
      <c r="Q53" s="1" t="s">
        <v>163</v>
      </c>
      <c r="R53" s="1" t="s">
        <v>65</v>
      </c>
      <c r="S53" s="1" t="s">
        <v>66</v>
      </c>
      <c r="T53" s="1" t="s">
        <v>66</v>
      </c>
      <c r="AR53" s="1" t="s">
        <v>53</v>
      </c>
      <c r="AS53" s="1" t="s">
        <v>53</v>
      </c>
      <c r="AU53" s="1" t="s">
        <v>168</v>
      </c>
      <c r="AV53">
        <v>27</v>
      </c>
    </row>
    <row r="54" spans="1:48" ht="30" customHeight="1" x14ac:dyDescent="0.3">
      <c r="A54" s="12" t="s">
        <v>60</v>
      </c>
      <c r="B54" s="12" t="s">
        <v>169</v>
      </c>
      <c r="C54" s="12" t="s">
        <v>62</v>
      </c>
      <c r="D54" s="13">
        <v>45</v>
      </c>
      <c r="E54" s="14"/>
      <c r="F54" s="14"/>
      <c r="G54" s="14"/>
      <c r="H54" s="14"/>
      <c r="I54" s="14"/>
      <c r="J54" s="14"/>
      <c r="K54" s="14"/>
      <c r="L54" s="14"/>
      <c r="M54" s="12" t="s">
        <v>170</v>
      </c>
      <c r="N54" s="1" t="s">
        <v>171</v>
      </c>
      <c r="O54" s="1" t="s">
        <v>53</v>
      </c>
      <c r="P54" s="1" t="s">
        <v>53</v>
      </c>
      <c r="Q54" s="1" t="s">
        <v>163</v>
      </c>
      <c r="R54" s="1" t="s">
        <v>65</v>
      </c>
      <c r="S54" s="1" t="s">
        <v>66</v>
      </c>
      <c r="T54" s="1" t="s">
        <v>66</v>
      </c>
      <c r="AR54" s="1" t="s">
        <v>53</v>
      </c>
      <c r="AS54" s="1" t="s">
        <v>53</v>
      </c>
      <c r="AU54" s="1" t="s">
        <v>172</v>
      </c>
      <c r="AV54">
        <v>28</v>
      </c>
    </row>
    <row r="55" spans="1:48" ht="30" customHeight="1" x14ac:dyDescent="0.3">
      <c r="A55" s="12" t="s">
        <v>60</v>
      </c>
      <c r="B55" s="12" t="s">
        <v>113</v>
      </c>
      <c r="C55" s="12" t="s">
        <v>62</v>
      </c>
      <c r="D55" s="13">
        <v>44</v>
      </c>
      <c r="E55" s="14"/>
      <c r="F55" s="14"/>
      <c r="G55" s="14"/>
      <c r="H55" s="14"/>
      <c r="I55" s="14"/>
      <c r="J55" s="14"/>
      <c r="K55" s="14"/>
      <c r="L55" s="14"/>
      <c r="M55" s="12" t="s">
        <v>114</v>
      </c>
      <c r="N55" s="1" t="s">
        <v>115</v>
      </c>
      <c r="O55" s="1" t="s">
        <v>53</v>
      </c>
      <c r="P55" s="1" t="s">
        <v>53</v>
      </c>
      <c r="Q55" s="1" t="s">
        <v>163</v>
      </c>
      <c r="R55" s="1" t="s">
        <v>65</v>
      </c>
      <c r="S55" s="1" t="s">
        <v>66</v>
      </c>
      <c r="T55" s="1" t="s">
        <v>66</v>
      </c>
      <c r="AR55" s="1" t="s">
        <v>53</v>
      </c>
      <c r="AS55" s="1" t="s">
        <v>53</v>
      </c>
      <c r="AU55" s="1" t="s">
        <v>173</v>
      </c>
      <c r="AV55">
        <v>29</v>
      </c>
    </row>
    <row r="56" spans="1:48" ht="30" customHeight="1" x14ac:dyDescent="0.3">
      <c r="A56" s="12" t="s">
        <v>60</v>
      </c>
      <c r="B56" s="12" t="s">
        <v>174</v>
      </c>
      <c r="C56" s="12" t="s">
        <v>62</v>
      </c>
      <c r="D56" s="13">
        <v>3</v>
      </c>
      <c r="E56" s="14"/>
      <c r="F56" s="14"/>
      <c r="G56" s="14"/>
      <c r="H56" s="14"/>
      <c r="I56" s="14"/>
      <c r="J56" s="14"/>
      <c r="K56" s="14"/>
      <c r="L56" s="14"/>
      <c r="M56" s="12" t="s">
        <v>175</v>
      </c>
      <c r="N56" s="1" t="s">
        <v>176</v>
      </c>
      <c r="O56" s="1" t="s">
        <v>53</v>
      </c>
      <c r="P56" s="1" t="s">
        <v>53</v>
      </c>
      <c r="Q56" s="1" t="s">
        <v>163</v>
      </c>
      <c r="R56" s="1" t="s">
        <v>65</v>
      </c>
      <c r="S56" s="1" t="s">
        <v>66</v>
      </c>
      <c r="T56" s="1" t="s">
        <v>66</v>
      </c>
      <c r="AR56" s="1" t="s">
        <v>53</v>
      </c>
      <c r="AS56" s="1" t="s">
        <v>53</v>
      </c>
      <c r="AU56" s="1" t="s">
        <v>177</v>
      </c>
      <c r="AV56">
        <v>30</v>
      </c>
    </row>
    <row r="57" spans="1:48" ht="30" customHeight="1" x14ac:dyDescent="0.3">
      <c r="A57" s="12" t="s">
        <v>60</v>
      </c>
      <c r="B57" s="12" t="s">
        <v>178</v>
      </c>
      <c r="C57" s="12" t="s">
        <v>62</v>
      </c>
      <c r="D57" s="13">
        <v>3</v>
      </c>
      <c r="E57" s="14"/>
      <c r="F57" s="14"/>
      <c r="G57" s="14"/>
      <c r="H57" s="14"/>
      <c r="I57" s="14"/>
      <c r="J57" s="14"/>
      <c r="K57" s="14"/>
      <c r="L57" s="14"/>
      <c r="M57" s="12" t="s">
        <v>179</v>
      </c>
      <c r="N57" s="1" t="s">
        <v>180</v>
      </c>
      <c r="O57" s="1" t="s">
        <v>53</v>
      </c>
      <c r="P57" s="1" t="s">
        <v>53</v>
      </c>
      <c r="Q57" s="1" t="s">
        <v>163</v>
      </c>
      <c r="R57" s="1" t="s">
        <v>65</v>
      </c>
      <c r="S57" s="1" t="s">
        <v>66</v>
      </c>
      <c r="T57" s="1" t="s">
        <v>66</v>
      </c>
      <c r="AR57" s="1" t="s">
        <v>53</v>
      </c>
      <c r="AS57" s="1" t="s">
        <v>53</v>
      </c>
      <c r="AU57" s="1" t="s">
        <v>181</v>
      </c>
      <c r="AV57">
        <v>31</v>
      </c>
    </row>
    <row r="58" spans="1:48" ht="30" customHeight="1" x14ac:dyDescent="0.3">
      <c r="A58" s="12" t="s">
        <v>182</v>
      </c>
      <c r="B58" s="12" t="s">
        <v>183</v>
      </c>
      <c r="C58" s="12" t="s">
        <v>62</v>
      </c>
      <c r="D58" s="13">
        <v>126</v>
      </c>
      <c r="E58" s="14"/>
      <c r="F58" s="14"/>
      <c r="G58" s="14"/>
      <c r="H58" s="14"/>
      <c r="I58" s="14"/>
      <c r="J58" s="14"/>
      <c r="K58" s="14"/>
      <c r="L58" s="14"/>
      <c r="M58" s="12" t="s">
        <v>184</v>
      </c>
      <c r="N58" s="1" t="s">
        <v>185</v>
      </c>
      <c r="O58" s="1" t="s">
        <v>53</v>
      </c>
      <c r="P58" s="1" t="s">
        <v>53</v>
      </c>
      <c r="Q58" s="1" t="s">
        <v>163</v>
      </c>
      <c r="R58" s="1" t="s">
        <v>65</v>
      </c>
      <c r="S58" s="1" t="s">
        <v>66</v>
      </c>
      <c r="T58" s="1" t="s">
        <v>66</v>
      </c>
      <c r="AR58" s="1" t="s">
        <v>53</v>
      </c>
      <c r="AS58" s="1" t="s">
        <v>53</v>
      </c>
      <c r="AU58" s="1" t="s">
        <v>186</v>
      </c>
      <c r="AV58">
        <v>32</v>
      </c>
    </row>
    <row r="59" spans="1:48" ht="30" customHeight="1" x14ac:dyDescent="0.3">
      <c r="A59" s="12" t="s">
        <v>182</v>
      </c>
      <c r="B59" s="12" t="s">
        <v>187</v>
      </c>
      <c r="C59" s="12" t="s">
        <v>62</v>
      </c>
      <c r="D59" s="13">
        <v>3</v>
      </c>
      <c r="E59" s="14"/>
      <c r="F59" s="14"/>
      <c r="G59" s="14"/>
      <c r="H59" s="14"/>
      <c r="I59" s="14"/>
      <c r="J59" s="14"/>
      <c r="K59" s="14"/>
      <c r="L59" s="14"/>
      <c r="M59" s="12" t="s">
        <v>188</v>
      </c>
      <c r="N59" s="1" t="s">
        <v>189</v>
      </c>
      <c r="O59" s="1" t="s">
        <v>53</v>
      </c>
      <c r="P59" s="1" t="s">
        <v>53</v>
      </c>
      <c r="Q59" s="1" t="s">
        <v>163</v>
      </c>
      <c r="R59" s="1" t="s">
        <v>65</v>
      </c>
      <c r="S59" s="1" t="s">
        <v>66</v>
      </c>
      <c r="T59" s="1" t="s">
        <v>66</v>
      </c>
      <c r="AR59" s="1" t="s">
        <v>53</v>
      </c>
      <c r="AS59" s="1" t="s">
        <v>53</v>
      </c>
      <c r="AU59" s="1" t="s">
        <v>190</v>
      </c>
      <c r="AV59">
        <v>33</v>
      </c>
    </row>
    <row r="60" spans="1:48" ht="30" customHeight="1" x14ac:dyDescent="0.3">
      <c r="A60" s="12" t="s">
        <v>68</v>
      </c>
      <c r="B60" s="12" t="s">
        <v>191</v>
      </c>
      <c r="C60" s="12" t="s">
        <v>62</v>
      </c>
      <c r="D60" s="13">
        <v>52</v>
      </c>
      <c r="E60" s="14"/>
      <c r="F60" s="14"/>
      <c r="G60" s="14"/>
      <c r="H60" s="14"/>
      <c r="I60" s="14"/>
      <c r="J60" s="14"/>
      <c r="K60" s="14"/>
      <c r="L60" s="14"/>
      <c r="M60" s="12" t="s">
        <v>192</v>
      </c>
      <c r="N60" s="1" t="s">
        <v>193</v>
      </c>
      <c r="O60" s="1" t="s">
        <v>53</v>
      </c>
      <c r="P60" s="1" t="s">
        <v>53</v>
      </c>
      <c r="Q60" s="1" t="s">
        <v>163</v>
      </c>
      <c r="R60" s="1" t="s">
        <v>65</v>
      </c>
      <c r="S60" s="1" t="s">
        <v>66</v>
      </c>
      <c r="T60" s="1" t="s">
        <v>66</v>
      </c>
      <c r="AR60" s="1" t="s">
        <v>53</v>
      </c>
      <c r="AS60" s="1" t="s">
        <v>53</v>
      </c>
      <c r="AU60" s="1" t="s">
        <v>194</v>
      </c>
      <c r="AV60">
        <v>34</v>
      </c>
    </row>
    <row r="61" spans="1:48" ht="30" customHeight="1" x14ac:dyDescent="0.3">
      <c r="A61" s="12" t="s">
        <v>117</v>
      </c>
      <c r="B61" s="12" t="s">
        <v>195</v>
      </c>
      <c r="C61" s="12" t="s">
        <v>62</v>
      </c>
      <c r="D61" s="13">
        <v>1772</v>
      </c>
      <c r="E61" s="14"/>
      <c r="F61" s="14"/>
      <c r="G61" s="14"/>
      <c r="H61" s="14"/>
      <c r="I61" s="14"/>
      <c r="J61" s="14"/>
      <c r="K61" s="14"/>
      <c r="L61" s="14"/>
      <c r="M61" s="12" t="s">
        <v>196</v>
      </c>
      <c r="N61" s="1" t="s">
        <v>197</v>
      </c>
      <c r="O61" s="1" t="s">
        <v>53</v>
      </c>
      <c r="P61" s="1" t="s">
        <v>53</v>
      </c>
      <c r="Q61" s="1" t="s">
        <v>163</v>
      </c>
      <c r="R61" s="1" t="s">
        <v>65</v>
      </c>
      <c r="S61" s="1" t="s">
        <v>66</v>
      </c>
      <c r="T61" s="1" t="s">
        <v>66</v>
      </c>
      <c r="AR61" s="1" t="s">
        <v>53</v>
      </c>
      <c r="AS61" s="1" t="s">
        <v>53</v>
      </c>
      <c r="AU61" s="1" t="s">
        <v>198</v>
      </c>
      <c r="AV61">
        <v>35</v>
      </c>
    </row>
    <row r="62" spans="1:48" ht="30" customHeight="1" x14ac:dyDescent="0.3">
      <c r="A62" s="12" t="s">
        <v>73</v>
      </c>
      <c r="B62" s="12" t="s">
        <v>199</v>
      </c>
      <c r="C62" s="12" t="s">
        <v>62</v>
      </c>
      <c r="D62" s="13">
        <v>52</v>
      </c>
      <c r="E62" s="14"/>
      <c r="F62" s="14"/>
      <c r="G62" s="14"/>
      <c r="H62" s="14"/>
      <c r="I62" s="14"/>
      <c r="J62" s="14"/>
      <c r="K62" s="14"/>
      <c r="L62" s="14"/>
      <c r="M62" s="12" t="s">
        <v>200</v>
      </c>
      <c r="N62" s="1" t="s">
        <v>201</v>
      </c>
      <c r="O62" s="1" t="s">
        <v>53</v>
      </c>
      <c r="P62" s="1" t="s">
        <v>53</v>
      </c>
      <c r="Q62" s="1" t="s">
        <v>163</v>
      </c>
      <c r="R62" s="1" t="s">
        <v>65</v>
      </c>
      <c r="S62" s="1" t="s">
        <v>66</v>
      </c>
      <c r="T62" s="1" t="s">
        <v>66</v>
      </c>
      <c r="AR62" s="1" t="s">
        <v>53</v>
      </c>
      <c r="AS62" s="1" t="s">
        <v>53</v>
      </c>
      <c r="AU62" s="1" t="s">
        <v>202</v>
      </c>
      <c r="AV62">
        <v>36</v>
      </c>
    </row>
    <row r="63" spans="1:48" ht="30" customHeight="1" x14ac:dyDescent="0.3">
      <c r="A63" s="12" t="s">
        <v>78</v>
      </c>
      <c r="B63" s="12" t="s">
        <v>122</v>
      </c>
      <c r="C63" s="12" t="s">
        <v>80</v>
      </c>
      <c r="D63" s="13">
        <v>213</v>
      </c>
      <c r="E63" s="14"/>
      <c r="F63" s="14"/>
      <c r="G63" s="14"/>
      <c r="H63" s="14"/>
      <c r="I63" s="14"/>
      <c r="J63" s="14"/>
      <c r="K63" s="14"/>
      <c r="L63" s="14"/>
      <c r="M63" s="12" t="s">
        <v>123</v>
      </c>
      <c r="N63" s="1" t="s">
        <v>124</v>
      </c>
      <c r="O63" s="1" t="s">
        <v>53</v>
      </c>
      <c r="P63" s="1" t="s">
        <v>53</v>
      </c>
      <c r="Q63" s="1" t="s">
        <v>163</v>
      </c>
      <c r="R63" s="1" t="s">
        <v>65</v>
      </c>
      <c r="S63" s="1" t="s">
        <v>66</v>
      </c>
      <c r="T63" s="1" t="s">
        <v>66</v>
      </c>
      <c r="AR63" s="1" t="s">
        <v>53</v>
      </c>
      <c r="AS63" s="1" t="s">
        <v>53</v>
      </c>
      <c r="AU63" s="1" t="s">
        <v>203</v>
      </c>
      <c r="AV63">
        <v>37</v>
      </c>
    </row>
    <row r="64" spans="1:48" ht="30" customHeight="1" x14ac:dyDescent="0.3">
      <c r="A64" s="12" t="s">
        <v>78</v>
      </c>
      <c r="B64" s="12" t="s">
        <v>204</v>
      </c>
      <c r="C64" s="12" t="s">
        <v>80</v>
      </c>
      <c r="D64" s="13">
        <v>6</v>
      </c>
      <c r="E64" s="14"/>
      <c r="F64" s="14"/>
      <c r="G64" s="14"/>
      <c r="H64" s="14"/>
      <c r="I64" s="14"/>
      <c r="J64" s="14"/>
      <c r="K64" s="14"/>
      <c r="L64" s="14"/>
      <c r="M64" s="12" t="s">
        <v>205</v>
      </c>
      <c r="N64" s="1" t="s">
        <v>206</v>
      </c>
      <c r="O64" s="1" t="s">
        <v>53</v>
      </c>
      <c r="P64" s="1" t="s">
        <v>53</v>
      </c>
      <c r="Q64" s="1" t="s">
        <v>163</v>
      </c>
      <c r="R64" s="1" t="s">
        <v>65</v>
      </c>
      <c r="S64" s="1" t="s">
        <v>66</v>
      </c>
      <c r="T64" s="1" t="s">
        <v>66</v>
      </c>
      <c r="AR64" s="1" t="s">
        <v>53</v>
      </c>
      <c r="AS64" s="1" t="s">
        <v>53</v>
      </c>
      <c r="AU64" s="1" t="s">
        <v>207</v>
      </c>
      <c r="AV64">
        <v>38</v>
      </c>
    </row>
    <row r="65" spans="1:48" ht="30" customHeight="1" x14ac:dyDescent="0.3">
      <c r="A65" s="12" t="s">
        <v>78</v>
      </c>
      <c r="B65" s="12" t="s">
        <v>208</v>
      </c>
      <c r="C65" s="12" t="s">
        <v>80</v>
      </c>
      <c r="D65" s="13">
        <v>30</v>
      </c>
      <c r="E65" s="14"/>
      <c r="F65" s="14"/>
      <c r="G65" s="14"/>
      <c r="H65" s="14"/>
      <c r="I65" s="14"/>
      <c r="J65" s="14"/>
      <c r="K65" s="14"/>
      <c r="L65" s="14"/>
      <c r="M65" s="12" t="s">
        <v>209</v>
      </c>
      <c r="N65" s="1" t="s">
        <v>210</v>
      </c>
      <c r="O65" s="1" t="s">
        <v>53</v>
      </c>
      <c r="P65" s="1" t="s">
        <v>53</v>
      </c>
      <c r="Q65" s="1" t="s">
        <v>163</v>
      </c>
      <c r="R65" s="1" t="s">
        <v>65</v>
      </c>
      <c r="S65" s="1" t="s">
        <v>66</v>
      </c>
      <c r="T65" s="1" t="s">
        <v>66</v>
      </c>
      <c r="AR65" s="1" t="s">
        <v>53</v>
      </c>
      <c r="AS65" s="1" t="s">
        <v>53</v>
      </c>
      <c r="AU65" s="1" t="s">
        <v>211</v>
      </c>
      <c r="AV65">
        <v>39</v>
      </c>
    </row>
    <row r="66" spans="1:48" ht="30" customHeight="1" x14ac:dyDescent="0.3">
      <c r="A66" s="12" t="s">
        <v>212</v>
      </c>
      <c r="B66" s="12" t="s">
        <v>53</v>
      </c>
      <c r="C66" s="12" t="s">
        <v>80</v>
      </c>
      <c r="D66" s="13">
        <v>80</v>
      </c>
      <c r="E66" s="14"/>
      <c r="F66" s="14"/>
      <c r="G66" s="14"/>
      <c r="H66" s="14"/>
      <c r="I66" s="14"/>
      <c r="J66" s="14"/>
      <c r="K66" s="14"/>
      <c r="L66" s="14"/>
      <c r="M66" s="12" t="s">
        <v>213</v>
      </c>
      <c r="N66" s="1" t="s">
        <v>214</v>
      </c>
      <c r="O66" s="1" t="s">
        <v>53</v>
      </c>
      <c r="P66" s="1" t="s">
        <v>53</v>
      </c>
      <c r="Q66" s="1" t="s">
        <v>163</v>
      </c>
      <c r="R66" s="1" t="s">
        <v>65</v>
      </c>
      <c r="S66" s="1" t="s">
        <v>66</v>
      </c>
      <c r="T66" s="1" t="s">
        <v>66</v>
      </c>
      <c r="AR66" s="1" t="s">
        <v>53</v>
      </c>
      <c r="AS66" s="1" t="s">
        <v>53</v>
      </c>
      <c r="AU66" s="1" t="s">
        <v>215</v>
      </c>
      <c r="AV66">
        <v>40</v>
      </c>
    </row>
    <row r="67" spans="1:48" ht="30" customHeight="1" x14ac:dyDescent="0.3">
      <c r="A67" s="12" t="s">
        <v>216</v>
      </c>
      <c r="B67" s="12" t="s">
        <v>217</v>
      </c>
      <c r="C67" s="12" t="s">
        <v>62</v>
      </c>
      <c r="D67" s="13">
        <v>120</v>
      </c>
      <c r="E67" s="14"/>
      <c r="F67" s="14"/>
      <c r="G67" s="14"/>
      <c r="H67" s="14"/>
      <c r="I67" s="14"/>
      <c r="J67" s="14"/>
      <c r="K67" s="14"/>
      <c r="L67" s="14"/>
      <c r="M67" s="12" t="s">
        <v>218</v>
      </c>
      <c r="N67" s="1" t="s">
        <v>219</v>
      </c>
      <c r="O67" s="1" t="s">
        <v>53</v>
      </c>
      <c r="P67" s="1" t="s">
        <v>53</v>
      </c>
      <c r="Q67" s="1" t="s">
        <v>163</v>
      </c>
      <c r="R67" s="1" t="s">
        <v>65</v>
      </c>
      <c r="S67" s="1" t="s">
        <v>66</v>
      </c>
      <c r="T67" s="1" t="s">
        <v>66</v>
      </c>
      <c r="AR67" s="1" t="s">
        <v>53</v>
      </c>
      <c r="AS67" s="1" t="s">
        <v>53</v>
      </c>
      <c r="AU67" s="1" t="s">
        <v>220</v>
      </c>
      <c r="AV67">
        <v>41</v>
      </c>
    </row>
    <row r="68" spans="1:48" ht="30" customHeight="1" x14ac:dyDescent="0.3">
      <c r="A68" s="12" t="s">
        <v>126</v>
      </c>
      <c r="B68" s="12" t="s">
        <v>221</v>
      </c>
      <c r="C68" s="12" t="s">
        <v>86</v>
      </c>
      <c r="D68" s="13">
        <v>38</v>
      </c>
      <c r="E68" s="14"/>
      <c r="F68" s="14"/>
      <c r="G68" s="14"/>
      <c r="H68" s="14"/>
      <c r="I68" s="14"/>
      <c r="J68" s="14"/>
      <c r="K68" s="14"/>
      <c r="L68" s="14"/>
      <c r="M68" s="12" t="s">
        <v>222</v>
      </c>
      <c r="N68" s="1" t="s">
        <v>223</v>
      </c>
      <c r="O68" s="1" t="s">
        <v>53</v>
      </c>
      <c r="P68" s="1" t="s">
        <v>53</v>
      </c>
      <c r="Q68" s="1" t="s">
        <v>163</v>
      </c>
      <c r="R68" s="1" t="s">
        <v>65</v>
      </c>
      <c r="S68" s="1" t="s">
        <v>66</v>
      </c>
      <c r="T68" s="1" t="s">
        <v>66</v>
      </c>
      <c r="AR68" s="1" t="s">
        <v>53</v>
      </c>
      <c r="AS68" s="1" t="s">
        <v>53</v>
      </c>
      <c r="AU68" s="1" t="s">
        <v>224</v>
      </c>
      <c r="AV68">
        <v>42</v>
      </c>
    </row>
    <row r="69" spans="1:48" ht="30" customHeight="1" x14ac:dyDescent="0.3">
      <c r="A69" s="12" t="s">
        <v>126</v>
      </c>
      <c r="B69" s="12" t="s">
        <v>127</v>
      </c>
      <c r="C69" s="12" t="s">
        <v>86</v>
      </c>
      <c r="D69" s="13">
        <v>50</v>
      </c>
      <c r="E69" s="14"/>
      <c r="F69" s="14"/>
      <c r="G69" s="14"/>
      <c r="H69" s="14"/>
      <c r="I69" s="14"/>
      <c r="J69" s="14"/>
      <c r="K69" s="14"/>
      <c r="L69" s="14"/>
      <c r="M69" s="12" t="s">
        <v>128</v>
      </c>
      <c r="N69" s="1" t="s">
        <v>129</v>
      </c>
      <c r="O69" s="1" t="s">
        <v>53</v>
      </c>
      <c r="P69" s="1" t="s">
        <v>53</v>
      </c>
      <c r="Q69" s="1" t="s">
        <v>163</v>
      </c>
      <c r="R69" s="1" t="s">
        <v>65</v>
      </c>
      <c r="S69" s="1" t="s">
        <v>66</v>
      </c>
      <c r="T69" s="1" t="s">
        <v>66</v>
      </c>
      <c r="AR69" s="1" t="s">
        <v>53</v>
      </c>
      <c r="AS69" s="1" t="s">
        <v>53</v>
      </c>
      <c r="AU69" s="1" t="s">
        <v>225</v>
      </c>
      <c r="AV69">
        <v>43</v>
      </c>
    </row>
    <row r="70" spans="1:48" ht="30" customHeight="1" x14ac:dyDescent="0.3">
      <c r="A70" s="12" t="s">
        <v>131</v>
      </c>
      <c r="B70" s="12" t="s">
        <v>132</v>
      </c>
      <c r="C70" s="12" t="s">
        <v>86</v>
      </c>
      <c r="D70" s="13">
        <v>10</v>
      </c>
      <c r="E70" s="14"/>
      <c r="F70" s="14"/>
      <c r="G70" s="14"/>
      <c r="H70" s="14"/>
      <c r="I70" s="14"/>
      <c r="J70" s="14"/>
      <c r="K70" s="14"/>
      <c r="L70" s="14"/>
      <c r="M70" s="12" t="s">
        <v>133</v>
      </c>
      <c r="N70" s="1" t="s">
        <v>134</v>
      </c>
      <c r="O70" s="1" t="s">
        <v>53</v>
      </c>
      <c r="P70" s="1" t="s">
        <v>53</v>
      </c>
      <c r="Q70" s="1" t="s">
        <v>163</v>
      </c>
      <c r="R70" s="1" t="s">
        <v>65</v>
      </c>
      <c r="S70" s="1" t="s">
        <v>66</v>
      </c>
      <c r="T70" s="1" t="s">
        <v>66</v>
      </c>
      <c r="AR70" s="1" t="s">
        <v>53</v>
      </c>
      <c r="AS70" s="1" t="s">
        <v>53</v>
      </c>
      <c r="AU70" s="1" t="s">
        <v>226</v>
      </c>
      <c r="AV70">
        <v>44</v>
      </c>
    </row>
    <row r="71" spans="1:48" ht="30" customHeight="1" x14ac:dyDescent="0.3">
      <c r="A71" s="12" t="s">
        <v>131</v>
      </c>
      <c r="B71" s="12" t="s">
        <v>136</v>
      </c>
      <c r="C71" s="12" t="s">
        <v>86</v>
      </c>
      <c r="D71" s="13">
        <v>1</v>
      </c>
      <c r="E71" s="14"/>
      <c r="F71" s="14"/>
      <c r="G71" s="14"/>
      <c r="H71" s="14"/>
      <c r="I71" s="14"/>
      <c r="J71" s="14"/>
      <c r="K71" s="14"/>
      <c r="L71" s="14"/>
      <c r="M71" s="12" t="s">
        <v>137</v>
      </c>
      <c r="N71" s="1" t="s">
        <v>138</v>
      </c>
      <c r="O71" s="1" t="s">
        <v>53</v>
      </c>
      <c r="P71" s="1" t="s">
        <v>53</v>
      </c>
      <c r="Q71" s="1" t="s">
        <v>163</v>
      </c>
      <c r="R71" s="1" t="s">
        <v>65</v>
      </c>
      <c r="S71" s="1" t="s">
        <v>66</v>
      </c>
      <c r="T71" s="1" t="s">
        <v>66</v>
      </c>
      <c r="AR71" s="1" t="s">
        <v>53</v>
      </c>
      <c r="AS71" s="1" t="s">
        <v>53</v>
      </c>
      <c r="AU71" s="1" t="s">
        <v>227</v>
      </c>
      <c r="AV71">
        <v>45</v>
      </c>
    </row>
    <row r="72" spans="1:48" ht="30" customHeight="1" x14ac:dyDescent="0.3">
      <c r="A72" s="12" t="s">
        <v>228</v>
      </c>
      <c r="B72" s="12" t="s">
        <v>229</v>
      </c>
      <c r="C72" s="12" t="s">
        <v>86</v>
      </c>
      <c r="D72" s="13">
        <v>3</v>
      </c>
      <c r="E72" s="14"/>
      <c r="F72" s="14"/>
      <c r="G72" s="14"/>
      <c r="H72" s="14"/>
      <c r="I72" s="14"/>
      <c r="J72" s="14"/>
      <c r="K72" s="14"/>
      <c r="L72" s="14"/>
      <c r="M72" s="12" t="s">
        <v>230</v>
      </c>
      <c r="N72" s="1" t="s">
        <v>231</v>
      </c>
      <c r="O72" s="1" t="s">
        <v>53</v>
      </c>
      <c r="P72" s="1" t="s">
        <v>53</v>
      </c>
      <c r="Q72" s="1" t="s">
        <v>163</v>
      </c>
      <c r="R72" s="1" t="s">
        <v>65</v>
      </c>
      <c r="S72" s="1" t="s">
        <v>66</v>
      </c>
      <c r="T72" s="1" t="s">
        <v>66</v>
      </c>
      <c r="AR72" s="1" t="s">
        <v>53</v>
      </c>
      <c r="AS72" s="1" t="s">
        <v>53</v>
      </c>
      <c r="AU72" s="1" t="s">
        <v>232</v>
      </c>
      <c r="AV72">
        <v>46</v>
      </c>
    </row>
    <row r="73" spans="1:48" ht="30" customHeight="1" x14ac:dyDescent="0.3">
      <c r="A73" s="12" t="s">
        <v>228</v>
      </c>
      <c r="B73" s="12" t="s">
        <v>233</v>
      </c>
      <c r="C73" s="12" t="s">
        <v>86</v>
      </c>
      <c r="D73" s="13">
        <v>4</v>
      </c>
      <c r="E73" s="14"/>
      <c r="F73" s="14"/>
      <c r="G73" s="14"/>
      <c r="H73" s="14"/>
      <c r="I73" s="14"/>
      <c r="J73" s="14"/>
      <c r="K73" s="14"/>
      <c r="L73" s="14"/>
      <c r="M73" s="12" t="s">
        <v>234</v>
      </c>
      <c r="N73" s="1" t="s">
        <v>235</v>
      </c>
      <c r="O73" s="1" t="s">
        <v>53</v>
      </c>
      <c r="P73" s="1" t="s">
        <v>53</v>
      </c>
      <c r="Q73" s="1" t="s">
        <v>163</v>
      </c>
      <c r="R73" s="1" t="s">
        <v>65</v>
      </c>
      <c r="S73" s="1" t="s">
        <v>66</v>
      </c>
      <c r="T73" s="1" t="s">
        <v>66</v>
      </c>
      <c r="AR73" s="1" t="s">
        <v>53</v>
      </c>
      <c r="AS73" s="1" t="s">
        <v>53</v>
      </c>
      <c r="AU73" s="1" t="s">
        <v>236</v>
      </c>
      <c r="AV73">
        <v>47</v>
      </c>
    </row>
    <row r="74" spans="1:48" ht="30" customHeight="1" x14ac:dyDescent="0.3">
      <c r="A74" s="12" t="s">
        <v>228</v>
      </c>
      <c r="B74" s="12" t="s">
        <v>237</v>
      </c>
      <c r="C74" s="12" t="s">
        <v>86</v>
      </c>
      <c r="D74" s="13">
        <v>3</v>
      </c>
      <c r="E74" s="14"/>
      <c r="F74" s="14"/>
      <c r="G74" s="14"/>
      <c r="H74" s="14"/>
      <c r="I74" s="14"/>
      <c r="J74" s="14"/>
      <c r="K74" s="14"/>
      <c r="L74" s="14"/>
      <c r="M74" s="12" t="s">
        <v>238</v>
      </c>
      <c r="N74" s="1" t="s">
        <v>239</v>
      </c>
      <c r="O74" s="1" t="s">
        <v>53</v>
      </c>
      <c r="P74" s="1" t="s">
        <v>53</v>
      </c>
      <c r="Q74" s="1" t="s">
        <v>163</v>
      </c>
      <c r="R74" s="1" t="s">
        <v>65</v>
      </c>
      <c r="S74" s="1" t="s">
        <v>66</v>
      </c>
      <c r="T74" s="1" t="s">
        <v>66</v>
      </c>
      <c r="AR74" s="1" t="s">
        <v>53</v>
      </c>
      <c r="AS74" s="1" t="s">
        <v>53</v>
      </c>
      <c r="AU74" s="1" t="s">
        <v>240</v>
      </c>
      <c r="AV74">
        <v>48</v>
      </c>
    </row>
    <row r="75" spans="1:48" ht="30" customHeight="1" x14ac:dyDescent="0.3">
      <c r="A75" s="12" t="s">
        <v>228</v>
      </c>
      <c r="B75" s="12" t="s">
        <v>241</v>
      </c>
      <c r="C75" s="12" t="s">
        <v>86</v>
      </c>
      <c r="D75" s="13">
        <v>1</v>
      </c>
      <c r="E75" s="14"/>
      <c r="F75" s="14"/>
      <c r="G75" s="14"/>
      <c r="H75" s="14"/>
      <c r="I75" s="14"/>
      <c r="J75" s="14"/>
      <c r="K75" s="14"/>
      <c r="L75" s="14"/>
      <c r="M75" s="12" t="s">
        <v>242</v>
      </c>
      <c r="N75" s="1" t="s">
        <v>243</v>
      </c>
      <c r="O75" s="1" t="s">
        <v>53</v>
      </c>
      <c r="P75" s="1" t="s">
        <v>53</v>
      </c>
      <c r="Q75" s="1" t="s">
        <v>163</v>
      </c>
      <c r="R75" s="1" t="s">
        <v>65</v>
      </c>
      <c r="S75" s="1" t="s">
        <v>66</v>
      </c>
      <c r="T75" s="1" t="s">
        <v>66</v>
      </c>
      <c r="AR75" s="1" t="s">
        <v>53</v>
      </c>
      <c r="AS75" s="1" t="s">
        <v>53</v>
      </c>
      <c r="AU75" s="1" t="s">
        <v>244</v>
      </c>
      <c r="AV75">
        <v>49</v>
      </c>
    </row>
    <row r="76" spans="1:48" ht="30" customHeight="1" x14ac:dyDescent="0.3">
      <c r="A76" s="12" t="s">
        <v>245</v>
      </c>
      <c r="B76" s="12" t="s">
        <v>246</v>
      </c>
      <c r="C76" s="12" t="s">
        <v>86</v>
      </c>
      <c r="D76" s="13">
        <v>3</v>
      </c>
      <c r="E76" s="14"/>
      <c r="F76" s="14"/>
      <c r="G76" s="14"/>
      <c r="H76" s="14"/>
      <c r="I76" s="14"/>
      <c r="J76" s="14"/>
      <c r="K76" s="14"/>
      <c r="L76" s="14"/>
      <c r="M76" s="12" t="s">
        <v>247</v>
      </c>
      <c r="N76" s="1" t="s">
        <v>248</v>
      </c>
      <c r="O76" s="1" t="s">
        <v>53</v>
      </c>
      <c r="P76" s="1" t="s">
        <v>53</v>
      </c>
      <c r="Q76" s="1" t="s">
        <v>163</v>
      </c>
      <c r="R76" s="1" t="s">
        <v>65</v>
      </c>
      <c r="S76" s="1" t="s">
        <v>66</v>
      </c>
      <c r="T76" s="1" t="s">
        <v>66</v>
      </c>
      <c r="AR76" s="1" t="s">
        <v>53</v>
      </c>
      <c r="AS76" s="1" t="s">
        <v>53</v>
      </c>
      <c r="AU76" s="1" t="s">
        <v>249</v>
      </c>
      <c r="AV76">
        <v>50</v>
      </c>
    </row>
    <row r="77" spans="1:48" ht="30" customHeight="1" x14ac:dyDescent="0.3">
      <c r="A77" s="12" t="s">
        <v>250</v>
      </c>
      <c r="B77" s="12" t="s">
        <v>246</v>
      </c>
      <c r="C77" s="12" t="s">
        <v>86</v>
      </c>
      <c r="D77" s="13">
        <v>3</v>
      </c>
      <c r="E77" s="14"/>
      <c r="F77" s="14"/>
      <c r="G77" s="14"/>
      <c r="H77" s="14"/>
      <c r="I77" s="14"/>
      <c r="J77" s="14"/>
      <c r="K77" s="14"/>
      <c r="L77" s="14"/>
      <c r="M77" s="12" t="s">
        <v>251</v>
      </c>
      <c r="N77" s="1" t="s">
        <v>252</v>
      </c>
      <c r="O77" s="1" t="s">
        <v>53</v>
      </c>
      <c r="P77" s="1" t="s">
        <v>53</v>
      </c>
      <c r="Q77" s="1" t="s">
        <v>163</v>
      </c>
      <c r="R77" s="1" t="s">
        <v>65</v>
      </c>
      <c r="S77" s="1" t="s">
        <v>66</v>
      </c>
      <c r="T77" s="1" t="s">
        <v>66</v>
      </c>
      <c r="AR77" s="1" t="s">
        <v>53</v>
      </c>
      <c r="AS77" s="1" t="s">
        <v>53</v>
      </c>
      <c r="AU77" s="1" t="s">
        <v>253</v>
      </c>
      <c r="AV77">
        <v>51</v>
      </c>
    </row>
    <row r="78" spans="1:48" ht="30" customHeight="1" x14ac:dyDescent="0.3">
      <c r="A78" s="12" t="s">
        <v>254</v>
      </c>
      <c r="B78" s="12" t="s">
        <v>255</v>
      </c>
      <c r="C78" s="12" t="s">
        <v>86</v>
      </c>
      <c r="D78" s="13">
        <v>49</v>
      </c>
      <c r="E78" s="14"/>
      <c r="F78" s="14"/>
      <c r="G78" s="14"/>
      <c r="H78" s="14"/>
      <c r="I78" s="14"/>
      <c r="J78" s="14"/>
      <c r="K78" s="14"/>
      <c r="L78" s="14"/>
      <c r="M78" s="12" t="s">
        <v>256</v>
      </c>
      <c r="N78" s="1" t="s">
        <v>257</v>
      </c>
      <c r="O78" s="1" t="s">
        <v>53</v>
      </c>
      <c r="P78" s="1" t="s">
        <v>53</v>
      </c>
      <c r="Q78" s="1" t="s">
        <v>163</v>
      </c>
      <c r="R78" s="1" t="s">
        <v>65</v>
      </c>
      <c r="S78" s="1" t="s">
        <v>66</v>
      </c>
      <c r="T78" s="1" t="s">
        <v>66</v>
      </c>
      <c r="AR78" s="1" t="s">
        <v>53</v>
      </c>
      <c r="AS78" s="1" t="s">
        <v>53</v>
      </c>
      <c r="AU78" s="1" t="s">
        <v>258</v>
      </c>
      <c r="AV78">
        <v>52</v>
      </c>
    </row>
    <row r="79" spans="1:48" ht="30" customHeight="1" x14ac:dyDescent="0.3">
      <c r="A79" s="12" t="s">
        <v>259</v>
      </c>
      <c r="B79" s="12" t="s">
        <v>260</v>
      </c>
      <c r="C79" s="12" t="s">
        <v>86</v>
      </c>
      <c r="D79" s="13">
        <v>45</v>
      </c>
      <c r="E79" s="14"/>
      <c r="F79" s="14"/>
      <c r="G79" s="14"/>
      <c r="H79" s="14"/>
      <c r="I79" s="14"/>
      <c r="J79" s="14"/>
      <c r="K79" s="14"/>
      <c r="L79" s="14"/>
      <c r="M79" s="12" t="s">
        <v>261</v>
      </c>
      <c r="N79" s="1" t="s">
        <v>262</v>
      </c>
      <c r="O79" s="1" t="s">
        <v>53</v>
      </c>
      <c r="P79" s="1" t="s">
        <v>53</v>
      </c>
      <c r="Q79" s="1" t="s">
        <v>163</v>
      </c>
      <c r="R79" s="1" t="s">
        <v>65</v>
      </c>
      <c r="S79" s="1" t="s">
        <v>66</v>
      </c>
      <c r="T79" s="1" t="s">
        <v>66</v>
      </c>
      <c r="AR79" s="1" t="s">
        <v>53</v>
      </c>
      <c r="AS79" s="1" t="s">
        <v>53</v>
      </c>
      <c r="AU79" s="1" t="s">
        <v>263</v>
      </c>
      <c r="AV79">
        <v>53</v>
      </c>
    </row>
    <row r="80" spans="1:48" ht="30" customHeight="1" x14ac:dyDescent="0.3">
      <c r="A80" s="12" t="s">
        <v>264</v>
      </c>
      <c r="B80" s="12" t="s">
        <v>265</v>
      </c>
      <c r="C80" s="12" t="s">
        <v>86</v>
      </c>
      <c r="D80" s="13">
        <v>45</v>
      </c>
      <c r="E80" s="14"/>
      <c r="F80" s="14"/>
      <c r="G80" s="14"/>
      <c r="H80" s="14"/>
      <c r="I80" s="14"/>
      <c r="J80" s="14"/>
      <c r="K80" s="14"/>
      <c r="L80" s="14"/>
      <c r="M80" s="12" t="s">
        <v>266</v>
      </c>
      <c r="N80" s="1" t="s">
        <v>267</v>
      </c>
      <c r="O80" s="1" t="s">
        <v>53</v>
      </c>
      <c r="P80" s="1" t="s">
        <v>53</v>
      </c>
      <c r="Q80" s="1" t="s">
        <v>163</v>
      </c>
      <c r="R80" s="1" t="s">
        <v>65</v>
      </c>
      <c r="S80" s="1" t="s">
        <v>66</v>
      </c>
      <c r="T80" s="1" t="s">
        <v>66</v>
      </c>
      <c r="AR80" s="1" t="s">
        <v>53</v>
      </c>
      <c r="AS80" s="1" t="s">
        <v>53</v>
      </c>
      <c r="AU80" s="1" t="s">
        <v>268</v>
      </c>
      <c r="AV80">
        <v>54</v>
      </c>
    </row>
    <row r="81" spans="1:48" ht="30" customHeight="1" x14ac:dyDescent="0.3">
      <c r="A81" s="12" t="s">
        <v>269</v>
      </c>
      <c r="B81" s="12" t="s">
        <v>270</v>
      </c>
      <c r="C81" s="12" t="s">
        <v>86</v>
      </c>
      <c r="D81" s="13">
        <v>38</v>
      </c>
      <c r="E81" s="14"/>
      <c r="F81" s="14"/>
      <c r="G81" s="14"/>
      <c r="H81" s="14"/>
      <c r="I81" s="14"/>
      <c r="J81" s="14"/>
      <c r="K81" s="14"/>
      <c r="L81" s="14"/>
      <c r="M81" s="12" t="s">
        <v>271</v>
      </c>
      <c r="N81" s="1" t="s">
        <v>272</v>
      </c>
      <c r="O81" s="1" t="s">
        <v>53</v>
      </c>
      <c r="P81" s="1" t="s">
        <v>53</v>
      </c>
      <c r="Q81" s="1" t="s">
        <v>163</v>
      </c>
      <c r="R81" s="1" t="s">
        <v>65</v>
      </c>
      <c r="S81" s="1" t="s">
        <v>66</v>
      </c>
      <c r="T81" s="1" t="s">
        <v>66</v>
      </c>
      <c r="AR81" s="1" t="s">
        <v>53</v>
      </c>
      <c r="AS81" s="1" t="s">
        <v>53</v>
      </c>
      <c r="AU81" s="1" t="s">
        <v>273</v>
      </c>
      <c r="AV81">
        <v>55</v>
      </c>
    </row>
    <row r="82" spans="1:48" ht="30" customHeight="1" x14ac:dyDescent="0.3">
      <c r="A82" s="12" t="s">
        <v>274</v>
      </c>
      <c r="B82" s="12" t="s">
        <v>270</v>
      </c>
      <c r="C82" s="12" t="s">
        <v>86</v>
      </c>
      <c r="D82" s="13">
        <v>27</v>
      </c>
      <c r="E82" s="14"/>
      <c r="F82" s="14"/>
      <c r="G82" s="14"/>
      <c r="H82" s="14"/>
      <c r="I82" s="14"/>
      <c r="J82" s="14"/>
      <c r="K82" s="14"/>
      <c r="L82" s="14"/>
      <c r="M82" s="12" t="s">
        <v>275</v>
      </c>
      <c r="N82" s="1" t="s">
        <v>276</v>
      </c>
      <c r="O82" s="1" t="s">
        <v>53</v>
      </c>
      <c r="P82" s="1" t="s">
        <v>53</v>
      </c>
      <c r="Q82" s="1" t="s">
        <v>163</v>
      </c>
      <c r="R82" s="1" t="s">
        <v>65</v>
      </c>
      <c r="S82" s="1" t="s">
        <v>66</v>
      </c>
      <c r="T82" s="1" t="s">
        <v>66</v>
      </c>
      <c r="AR82" s="1" t="s">
        <v>53</v>
      </c>
      <c r="AS82" s="1" t="s">
        <v>53</v>
      </c>
      <c r="AU82" s="1" t="s">
        <v>277</v>
      </c>
      <c r="AV82">
        <v>56</v>
      </c>
    </row>
    <row r="83" spans="1:48" ht="30" customHeight="1" x14ac:dyDescent="0.3">
      <c r="A83" s="12" t="s">
        <v>278</v>
      </c>
      <c r="B83" s="12" t="s">
        <v>270</v>
      </c>
      <c r="C83" s="12" t="s">
        <v>86</v>
      </c>
      <c r="D83" s="13">
        <v>11</v>
      </c>
      <c r="E83" s="14"/>
      <c r="F83" s="14"/>
      <c r="G83" s="14"/>
      <c r="H83" s="14"/>
      <c r="I83" s="14"/>
      <c r="J83" s="14"/>
      <c r="K83" s="14"/>
      <c r="L83" s="14"/>
      <c r="M83" s="12" t="s">
        <v>279</v>
      </c>
      <c r="N83" s="1" t="s">
        <v>280</v>
      </c>
      <c r="O83" s="1" t="s">
        <v>53</v>
      </c>
      <c r="P83" s="1" t="s">
        <v>53</v>
      </c>
      <c r="Q83" s="1" t="s">
        <v>163</v>
      </c>
      <c r="R83" s="1" t="s">
        <v>65</v>
      </c>
      <c r="S83" s="1" t="s">
        <v>66</v>
      </c>
      <c r="T83" s="1" t="s">
        <v>66</v>
      </c>
      <c r="AR83" s="1" t="s">
        <v>53</v>
      </c>
      <c r="AS83" s="1" t="s">
        <v>53</v>
      </c>
      <c r="AU83" s="1" t="s">
        <v>281</v>
      </c>
      <c r="AV83">
        <v>57</v>
      </c>
    </row>
    <row r="84" spans="1:48" ht="30" customHeight="1" x14ac:dyDescent="0.3">
      <c r="A84" s="12" t="s">
        <v>282</v>
      </c>
      <c r="B84" s="12" t="s">
        <v>283</v>
      </c>
      <c r="C84" s="12" t="s">
        <v>86</v>
      </c>
      <c r="D84" s="13">
        <v>2</v>
      </c>
      <c r="E84" s="14"/>
      <c r="F84" s="14"/>
      <c r="G84" s="14"/>
      <c r="H84" s="14"/>
      <c r="I84" s="14"/>
      <c r="J84" s="14"/>
      <c r="K84" s="14"/>
      <c r="L84" s="14"/>
      <c r="M84" s="12" t="s">
        <v>53</v>
      </c>
      <c r="N84" s="1" t="s">
        <v>284</v>
      </c>
      <c r="O84" s="1" t="s">
        <v>53</v>
      </c>
      <c r="P84" s="1" t="s">
        <v>53</v>
      </c>
      <c r="Q84" s="1" t="s">
        <v>163</v>
      </c>
      <c r="R84" s="1" t="s">
        <v>66</v>
      </c>
      <c r="S84" s="1" t="s">
        <v>66</v>
      </c>
      <c r="T84" s="1" t="s">
        <v>65</v>
      </c>
      <c r="AR84" s="1" t="s">
        <v>53</v>
      </c>
      <c r="AS84" s="1" t="s">
        <v>53</v>
      </c>
      <c r="AU84" s="1" t="s">
        <v>285</v>
      </c>
      <c r="AV84">
        <v>58</v>
      </c>
    </row>
    <row r="85" spans="1:48" ht="30" customHeight="1" x14ac:dyDescent="0.3">
      <c r="A85" s="12" t="s">
        <v>286</v>
      </c>
      <c r="B85" s="12" t="s">
        <v>287</v>
      </c>
      <c r="C85" s="12" t="s">
        <v>86</v>
      </c>
      <c r="D85" s="13">
        <v>168</v>
      </c>
      <c r="E85" s="14"/>
      <c r="F85" s="14"/>
      <c r="G85" s="14"/>
      <c r="H85" s="14"/>
      <c r="I85" s="14"/>
      <c r="J85" s="14"/>
      <c r="K85" s="14"/>
      <c r="L85" s="14"/>
      <c r="M85" s="12" t="s">
        <v>53</v>
      </c>
      <c r="N85" s="1" t="s">
        <v>288</v>
      </c>
      <c r="O85" s="1" t="s">
        <v>53</v>
      </c>
      <c r="P85" s="1" t="s">
        <v>53</v>
      </c>
      <c r="Q85" s="1" t="s">
        <v>163</v>
      </c>
      <c r="R85" s="1" t="s">
        <v>66</v>
      </c>
      <c r="S85" s="1" t="s">
        <v>66</v>
      </c>
      <c r="T85" s="1" t="s">
        <v>65</v>
      </c>
      <c r="AR85" s="1" t="s">
        <v>53</v>
      </c>
      <c r="AS85" s="1" t="s">
        <v>53</v>
      </c>
      <c r="AU85" s="1" t="s">
        <v>289</v>
      </c>
      <c r="AV85">
        <v>59</v>
      </c>
    </row>
    <row r="86" spans="1:48" ht="30" customHeight="1" x14ac:dyDescent="0.3">
      <c r="A86" s="12" t="s">
        <v>286</v>
      </c>
      <c r="B86" s="12" t="s">
        <v>290</v>
      </c>
      <c r="C86" s="12" t="s">
        <v>86</v>
      </c>
      <c r="D86" s="13">
        <v>6</v>
      </c>
      <c r="E86" s="14"/>
      <c r="F86" s="14"/>
      <c r="G86" s="14"/>
      <c r="H86" s="14"/>
      <c r="I86" s="14"/>
      <c r="J86" s="14"/>
      <c r="K86" s="14"/>
      <c r="L86" s="14"/>
      <c r="M86" s="12" t="s">
        <v>53</v>
      </c>
      <c r="N86" s="1" t="s">
        <v>291</v>
      </c>
      <c r="O86" s="1" t="s">
        <v>53</v>
      </c>
      <c r="P86" s="1" t="s">
        <v>53</v>
      </c>
      <c r="Q86" s="1" t="s">
        <v>163</v>
      </c>
      <c r="R86" s="1" t="s">
        <v>66</v>
      </c>
      <c r="S86" s="1" t="s">
        <v>66</v>
      </c>
      <c r="T86" s="1" t="s">
        <v>65</v>
      </c>
      <c r="AR86" s="1" t="s">
        <v>53</v>
      </c>
      <c r="AS86" s="1" t="s">
        <v>53</v>
      </c>
      <c r="AU86" s="1" t="s">
        <v>292</v>
      </c>
      <c r="AV86">
        <v>60</v>
      </c>
    </row>
    <row r="87" spans="1:48" ht="30" customHeight="1" x14ac:dyDescent="0.3">
      <c r="A87" s="12" t="s">
        <v>154</v>
      </c>
      <c r="B87" s="12" t="s">
        <v>293</v>
      </c>
      <c r="C87" s="12" t="s">
        <v>86</v>
      </c>
      <c r="D87" s="13">
        <v>38</v>
      </c>
      <c r="E87" s="14"/>
      <c r="F87" s="14"/>
      <c r="G87" s="14"/>
      <c r="H87" s="14"/>
      <c r="I87" s="14"/>
      <c r="J87" s="14"/>
      <c r="K87" s="14"/>
      <c r="L87" s="14"/>
      <c r="M87" s="12" t="s">
        <v>53</v>
      </c>
      <c r="N87" s="1" t="s">
        <v>294</v>
      </c>
      <c r="O87" s="1" t="s">
        <v>53</v>
      </c>
      <c r="P87" s="1" t="s">
        <v>53</v>
      </c>
      <c r="Q87" s="1" t="s">
        <v>163</v>
      </c>
      <c r="R87" s="1" t="s">
        <v>66</v>
      </c>
      <c r="S87" s="1" t="s">
        <v>66</v>
      </c>
      <c r="T87" s="1" t="s">
        <v>65</v>
      </c>
      <c r="AR87" s="1" t="s">
        <v>53</v>
      </c>
      <c r="AS87" s="1" t="s">
        <v>53</v>
      </c>
      <c r="AU87" s="1" t="s">
        <v>295</v>
      </c>
      <c r="AV87">
        <v>61</v>
      </c>
    </row>
    <row r="88" spans="1:48" ht="30" customHeight="1" x14ac:dyDescent="0.3">
      <c r="A88" s="12" t="s">
        <v>154</v>
      </c>
      <c r="B88" s="12" t="s">
        <v>155</v>
      </c>
      <c r="C88" s="12" t="s">
        <v>86</v>
      </c>
      <c r="D88" s="13">
        <v>50</v>
      </c>
      <c r="E88" s="14"/>
      <c r="F88" s="14"/>
      <c r="G88" s="14"/>
      <c r="H88" s="14"/>
      <c r="I88" s="14"/>
      <c r="J88" s="14"/>
      <c r="K88" s="14"/>
      <c r="L88" s="14"/>
      <c r="M88" s="12" t="s">
        <v>53</v>
      </c>
      <c r="N88" s="1" t="s">
        <v>156</v>
      </c>
      <c r="O88" s="1" t="s">
        <v>53</v>
      </c>
      <c r="P88" s="1" t="s">
        <v>53</v>
      </c>
      <c r="Q88" s="1" t="s">
        <v>163</v>
      </c>
      <c r="R88" s="1" t="s">
        <v>66</v>
      </c>
      <c r="S88" s="1" t="s">
        <v>66</v>
      </c>
      <c r="T88" s="1" t="s">
        <v>65</v>
      </c>
      <c r="AR88" s="1" t="s">
        <v>53</v>
      </c>
      <c r="AS88" s="1" t="s">
        <v>53</v>
      </c>
      <c r="AU88" s="1" t="s">
        <v>296</v>
      </c>
      <c r="AV88">
        <v>62</v>
      </c>
    </row>
    <row r="89" spans="1:48" s="187" customFormat="1" ht="30" customHeight="1" x14ac:dyDescent="0.3">
      <c r="A89" s="37" t="s">
        <v>297</v>
      </c>
      <c r="B89" s="37" t="s">
        <v>298</v>
      </c>
      <c r="C89" s="37" t="s">
        <v>86</v>
      </c>
      <c r="D89" s="38">
        <v>3</v>
      </c>
      <c r="E89" s="39"/>
      <c r="F89" s="39"/>
      <c r="G89" s="39"/>
      <c r="H89" s="39"/>
      <c r="I89" s="39"/>
      <c r="J89" s="39"/>
      <c r="K89" s="39"/>
      <c r="L89" s="39"/>
      <c r="M89" s="37" t="s">
        <v>1261</v>
      </c>
      <c r="N89" s="186" t="s">
        <v>299</v>
      </c>
      <c r="O89" s="186" t="s">
        <v>53</v>
      </c>
      <c r="P89" s="186" t="s">
        <v>53</v>
      </c>
      <c r="Q89" s="186" t="s">
        <v>163</v>
      </c>
      <c r="R89" s="186" t="s">
        <v>66</v>
      </c>
      <c r="S89" s="186" t="s">
        <v>66</v>
      </c>
      <c r="T89" s="186" t="s">
        <v>65</v>
      </c>
      <c r="AR89" s="186" t="s">
        <v>53</v>
      </c>
      <c r="AS89" s="186" t="s">
        <v>53</v>
      </c>
      <c r="AU89" s="186" t="s">
        <v>300</v>
      </c>
      <c r="AV89" s="187">
        <v>63</v>
      </c>
    </row>
    <row r="90" spans="1:48" s="187" customFormat="1" ht="30" customHeight="1" x14ac:dyDescent="0.3">
      <c r="A90" s="37" t="s">
        <v>301</v>
      </c>
      <c r="B90" s="37" t="s">
        <v>302</v>
      </c>
      <c r="C90" s="37" t="s">
        <v>86</v>
      </c>
      <c r="D90" s="38">
        <v>3</v>
      </c>
      <c r="E90" s="39"/>
      <c r="F90" s="39"/>
      <c r="G90" s="39"/>
      <c r="H90" s="39"/>
      <c r="I90" s="39"/>
      <c r="J90" s="39"/>
      <c r="K90" s="39"/>
      <c r="L90" s="39"/>
      <c r="M90" s="37" t="s">
        <v>1261</v>
      </c>
      <c r="N90" s="186" t="s">
        <v>303</v>
      </c>
      <c r="O90" s="186" t="s">
        <v>53</v>
      </c>
      <c r="P90" s="186" t="s">
        <v>53</v>
      </c>
      <c r="Q90" s="186" t="s">
        <v>163</v>
      </c>
      <c r="R90" s="186" t="s">
        <v>66</v>
      </c>
      <c r="S90" s="186" t="s">
        <v>66</v>
      </c>
      <c r="T90" s="186" t="s">
        <v>65</v>
      </c>
      <c r="AR90" s="186" t="s">
        <v>53</v>
      </c>
      <c r="AS90" s="186" t="s">
        <v>53</v>
      </c>
      <c r="AU90" s="186" t="s">
        <v>304</v>
      </c>
      <c r="AV90" s="187">
        <v>64</v>
      </c>
    </row>
    <row r="91" spans="1:48" s="187" customFormat="1" ht="30" customHeight="1" x14ac:dyDescent="0.3">
      <c r="A91" s="37" t="s">
        <v>305</v>
      </c>
      <c r="B91" s="37" t="s">
        <v>306</v>
      </c>
      <c r="C91" s="37" t="s">
        <v>86</v>
      </c>
      <c r="D91" s="38">
        <v>3</v>
      </c>
      <c r="E91" s="39"/>
      <c r="F91" s="39"/>
      <c r="G91" s="39"/>
      <c r="H91" s="39"/>
      <c r="I91" s="39"/>
      <c r="J91" s="39"/>
      <c r="K91" s="39"/>
      <c r="L91" s="39"/>
      <c r="M91" s="37" t="s">
        <v>1262</v>
      </c>
      <c r="N91" s="186" t="s">
        <v>307</v>
      </c>
      <c r="O91" s="186" t="s">
        <v>53</v>
      </c>
      <c r="P91" s="186" t="s">
        <v>53</v>
      </c>
      <c r="Q91" s="186" t="s">
        <v>163</v>
      </c>
      <c r="R91" s="186" t="s">
        <v>66</v>
      </c>
      <c r="S91" s="186" t="s">
        <v>66</v>
      </c>
      <c r="T91" s="186" t="s">
        <v>65</v>
      </c>
      <c r="AR91" s="186" t="s">
        <v>53</v>
      </c>
      <c r="AS91" s="186" t="s">
        <v>53</v>
      </c>
      <c r="AU91" s="186" t="s">
        <v>308</v>
      </c>
      <c r="AV91" s="187">
        <v>65</v>
      </c>
    </row>
    <row r="92" spans="1:48" s="187" customFormat="1" ht="30" customHeight="1" x14ac:dyDescent="0.3">
      <c r="A92" s="37" t="s">
        <v>309</v>
      </c>
      <c r="B92" s="37" t="s">
        <v>53</v>
      </c>
      <c r="C92" s="37" t="s">
        <v>86</v>
      </c>
      <c r="D92" s="38">
        <v>3</v>
      </c>
      <c r="E92" s="39"/>
      <c r="F92" s="39"/>
      <c r="G92" s="39"/>
      <c r="H92" s="39"/>
      <c r="I92" s="39"/>
      <c r="J92" s="39"/>
      <c r="K92" s="39"/>
      <c r="L92" s="39"/>
      <c r="M92" s="37" t="s">
        <v>1261</v>
      </c>
      <c r="N92" s="186" t="s">
        <v>310</v>
      </c>
      <c r="O92" s="186" t="s">
        <v>53</v>
      </c>
      <c r="P92" s="186" t="s">
        <v>53</v>
      </c>
      <c r="Q92" s="186" t="s">
        <v>163</v>
      </c>
      <c r="R92" s="186" t="s">
        <v>66</v>
      </c>
      <c r="S92" s="186" t="s">
        <v>66</v>
      </c>
      <c r="T92" s="186" t="s">
        <v>65</v>
      </c>
      <c r="AR92" s="186" t="s">
        <v>53</v>
      </c>
      <c r="AS92" s="186" t="s">
        <v>53</v>
      </c>
      <c r="AU92" s="186" t="s">
        <v>311</v>
      </c>
      <c r="AV92" s="187">
        <v>66</v>
      </c>
    </row>
    <row r="93" spans="1:48" s="187" customFormat="1" ht="30" customHeight="1" x14ac:dyDescent="0.3">
      <c r="A93" s="37" t="s">
        <v>312</v>
      </c>
      <c r="B93" s="37" t="s">
        <v>53</v>
      </c>
      <c r="C93" s="37" t="s">
        <v>86</v>
      </c>
      <c r="D93" s="38">
        <v>3</v>
      </c>
      <c r="E93" s="39"/>
      <c r="F93" s="39"/>
      <c r="G93" s="39"/>
      <c r="H93" s="39"/>
      <c r="I93" s="39"/>
      <c r="J93" s="39"/>
      <c r="K93" s="39"/>
      <c r="L93" s="39"/>
      <c r="M93" s="37" t="s">
        <v>1261</v>
      </c>
      <c r="N93" s="186" t="s">
        <v>313</v>
      </c>
      <c r="O93" s="186" t="s">
        <v>53</v>
      </c>
      <c r="P93" s="186" t="s">
        <v>53</v>
      </c>
      <c r="Q93" s="186" t="s">
        <v>163</v>
      </c>
      <c r="R93" s="186" t="s">
        <v>66</v>
      </c>
      <c r="S93" s="186" t="s">
        <v>66</v>
      </c>
      <c r="T93" s="186" t="s">
        <v>65</v>
      </c>
      <c r="AR93" s="186" t="s">
        <v>53</v>
      </c>
      <c r="AS93" s="186" t="s">
        <v>53</v>
      </c>
      <c r="AU93" s="186" t="s">
        <v>314</v>
      </c>
      <c r="AV93" s="187">
        <v>67</v>
      </c>
    </row>
    <row r="94" spans="1:48" ht="30" customHeight="1" x14ac:dyDescent="0.3">
      <c r="A94" s="13"/>
      <c r="B94" s="13"/>
      <c r="C94" s="13"/>
      <c r="D94" s="13"/>
      <c r="E94" s="14"/>
      <c r="F94" s="14"/>
      <c r="G94" s="14"/>
      <c r="H94" s="14"/>
      <c r="I94" s="14"/>
      <c r="J94" s="14"/>
      <c r="K94" s="14"/>
      <c r="L94" s="14"/>
      <c r="M94" s="13"/>
      <c r="Q94" s="1" t="s">
        <v>163</v>
      </c>
    </row>
    <row r="95" spans="1:48" ht="30" customHeight="1" x14ac:dyDescent="0.3">
      <c r="A95" s="13"/>
      <c r="B95" s="13"/>
      <c r="C95" s="13"/>
      <c r="D95" s="13"/>
      <c r="E95" s="14"/>
      <c r="F95" s="14"/>
      <c r="G95" s="14"/>
      <c r="H95" s="14"/>
      <c r="I95" s="14"/>
      <c r="J95" s="14"/>
      <c r="K95" s="14"/>
      <c r="L95" s="14"/>
      <c r="M95" s="13"/>
      <c r="Q95" s="1" t="s">
        <v>163</v>
      </c>
    </row>
    <row r="96" spans="1:48" ht="30" customHeight="1" x14ac:dyDescent="0.3">
      <c r="A96" s="12" t="s">
        <v>105</v>
      </c>
      <c r="B96" s="13"/>
      <c r="C96" s="13"/>
      <c r="D96" s="13"/>
      <c r="E96" s="14"/>
      <c r="F96" s="14"/>
      <c r="G96" s="14"/>
      <c r="H96" s="14"/>
      <c r="I96" s="14"/>
      <c r="J96" s="14"/>
      <c r="K96" s="14"/>
      <c r="L96" s="14"/>
      <c r="M96" s="13"/>
      <c r="N96" t="s">
        <v>106</v>
      </c>
    </row>
    <row r="97" spans="1:48" ht="30" customHeight="1" x14ac:dyDescent="0.3">
      <c r="A97" s="12" t="s">
        <v>315</v>
      </c>
      <c r="B97" s="12" t="s">
        <v>59</v>
      </c>
      <c r="C97" s="13"/>
      <c r="D97" s="13"/>
      <c r="E97" s="14"/>
      <c r="F97" s="14"/>
      <c r="G97" s="14"/>
      <c r="H97" s="14"/>
      <c r="I97" s="14"/>
      <c r="J97" s="14"/>
      <c r="K97" s="14"/>
      <c r="L97" s="14"/>
      <c r="M97" s="13"/>
      <c r="Q97" s="1" t="s">
        <v>316</v>
      </c>
    </row>
    <row r="98" spans="1:48" ht="30" customHeight="1" x14ac:dyDescent="0.3">
      <c r="A98" s="12" t="s">
        <v>60</v>
      </c>
      <c r="B98" s="12" t="s">
        <v>109</v>
      </c>
      <c r="C98" s="12" t="s">
        <v>62</v>
      </c>
      <c r="D98" s="13">
        <v>283</v>
      </c>
      <c r="E98" s="14"/>
      <c r="F98" s="14"/>
      <c r="G98" s="14"/>
      <c r="H98" s="14"/>
      <c r="I98" s="14"/>
      <c r="J98" s="14"/>
      <c r="K98" s="14"/>
      <c r="L98" s="14"/>
      <c r="M98" s="12" t="s">
        <v>110</v>
      </c>
      <c r="N98" s="1" t="s">
        <v>111</v>
      </c>
      <c r="O98" s="1" t="s">
        <v>53</v>
      </c>
      <c r="P98" s="1" t="s">
        <v>53</v>
      </c>
      <c r="Q98" s="1" t="s">
        <v>316</v>
      </c>
      <c r="R98" s="1" t="s">
        <v>65</v>
      </c>
      <c r="S98" s="1" t="s">
        <v>66</v>
      </c>
      <c r="T98" s="1" t="s">
        <v>66</v>
      </c>
      <c r="AR98" s="1" t="s">
        <v>53</v>
      </c>
      <c r="AS98" s="1" t="s">
        <v>53</v>
      </c>
      <c r="AU98" s="1" t="s">
        <v>317</v>
      </c>
      <c r="AV98">
        <v>69</v>
      </c>
    </row>
    <row r="99" spans="1:48" ht="30" customHeight="1" x14ac:dyDescent="0.3">
      <c r="A99" s="12" t="s">
        <v>60</v>
      </c>
      <c r="B99" s="12" t="s">
        <v>318</v>
      </c>
      <c r="C99" s="12" t="s">
        <v>62</v>
      </c>
      <c r="D99" s="13">
        <v>54</v>
      </c>
      <c r="E99" s="14"/>
      <c r="F99" s="14"/>
      <c r="G99" s="14"/>
      <c r="H99" s="14"/>
      <c r="I99" s="14"/>
      <c r="J99" s="14"/>
      <c r="K99" s="14"/>
      <c r="L99" s="14"/>
      <c r="M99" s="12" t="s">
        <v>319</v>
      </c>
      <c r="N99" s="1" t="s">
        <v>320</v>
      </c>
      <c r="O99" s="1" t="s">
        <v>53</v>
      </c>
      <c r="P99" s="1" t="s">
        <v>53</v>
      </c>
      <c r="Q99" s="1" t="s">
        <v>316</v>
      </c>
      <c r="R99" s="1" t="s">
        <v>65</v>
      </c>
      <c r="S99" s="1" t="s">
        <v>66</v>
      </c>
      <c r="T99" s="1" t="s">
        <v>66</v>
      </c>
      <c r="AR99" s="1" t="s">
        <v>53</v>
      </c>
      <c r="AS99" s="1" t="s">
        <v>53</v>
      </c>
      <c r="AU99" s="1" t="s">
        <v>321</v>
      </c>
      <c r="AV99">
        <v>70</v>
      </c>
    </row>
    <row r="100" spans="1:48" ht="30" customHeight="1" x14ac:dyDescent="0.3">
      <c r="A100" s="12" t="s">
        <v>60</v>
      </c>
      <c r="B100" s="12" t="s">
        <v>113</v>
      </c>
      <c r="C100" s="12" t="s">
        <v>62</v>
      </c>
      <c r="D100" s="13">
        <v>14</v>
      </c>
      <c r="E100" s="14"/>
      <c r="F100" s="14"/>
      <c r="G100" s="14"/>
      <c r="H100" s="14"/>
      <c r="I100" s="14"/>
      <c r="J100" s="14"/>
      <c r="K100" s="14"/>
      <c r="L100" s="14"/>
      <c r="M100" s="12" t="s">
        <v>114</v>
      </c>
      <c r="N100" s="1" t="s">
        <v>115</v>
      </c>
      <c r="O100" s="1" t="s">
        <v>53</v>
      </c>
      <c r="P100" s="1" t="s">
        <v>53</v>
      </c>
      <c r="Q100" s="1" t="s">
        <v>316</v>
      </c>
      <c r="R100" s="1" t="s">
        <v>65</v>
      </c>
      <c r="S100" s="1" t="s">
        <v>66</v>
      </c>
      <c r="T100" s="1" t="s">
        <v>66</v>
      </c>
      <c r="AR100" s="1" t="s">
        <v>53</v>
      </c>
      <c r="AS100" s="1" t="s">
        <v>53</v>
      </c>
      <c r="AU100" s="1" t="s">
        <v>322</v>
      </c>
      <c r="AV100">
        <v>71</v>
      </c>
    </row>
    <row r="101" spans="1:48" ht="30" customHeight="1" x14ac:dyDescent="0.3">
      <c r="A101" s="12" t="s">
        <v>60</v>
      </c>
      <c r="B101" s="12" t="s">
        <v>323</v>
      </c>
      <c r="C101" s="12" t="s">
        <v>62</v>
      </c>
      <c r="D101" s="13">
        <v>9</v>
      </c>
      <c r="E101" s="14"/>
      <c r="F101" s="14"/>
      <c r="G101" s="14"/>
      <c r="H101" s="14"/>
      <c r="I101" s="14"/>
      <c r="J101" s="14"/>
      <c r="K101" s="14"/>
      <c r="L101" s="14"/>
      <c r="M101" s="12" t="s">
        <v>324</v>
      </c>
      <c r="N101" s="1" t="s">
        <v>325</v>
      </c>
      <c r="O101" s="1" t="s">
        <v>53</v>
      </c>
      <c r="P101" s="1" t="s">
        <v>53</v>
      </c>
      <c r="Q101" s="1" t="s">
        <v>316</v>
      </c>
      <c r="R101" s="1" t="s">
        <v>65</v>
      </c>
      <c r="S101" s="1" t="s">
        <v>66</v>
      </c>
      <c r="T101" s="1" t="s">
        <v>66</v>
      </c>
      <c r="AR101" s="1" t="s">
        <v>53</v>
      </c>
      <c r="AS101" s="1" t="s">
        <v>53</v>
      </c>
      <c r="AU101" s="1" t="s">
        <v>326</v>
      </c>
      <c r="AV101">
        <v>72</v>
      </c>
    </row>
    <row r="102" spans="1:48" ht="30" customHeight="1" x14ac:dyDescent="0.3">
      <c r="A102" s="12" t="s">
        <v>182</v>
      </c>
      <c r="B102" s="12" t="s">
        <v>183</v>
      </c>
      <c r="C102" s="12" t="s">
        <v>62</v>
      </c>
      <c r="D102" s="13">
        <v>24</v>
      </c>
      <c r="E102" s="14"/>
      <c r="F102" s="14"/>
      <c r="G102" s="14"/>
      <c r="H102" s="14"/>
      <c r="I102" s="14"/>
      <c r="J102" s="14"/>
      <c r="K102" s="14"/>
      <c r="L102" s="14"/>
      <c r="M102" s="12" t="s">
        <v>184</v>
      </c>
      <c r="N102" s="1" t="s">
        <v>185</v>
      </c>
      <c r="O102" s="1" t="s">
        <v>53</v>
      </c>
      <c r="P102" s="1" t="s">
        <v>53</v>
      </c>
      <c r="Q102" s="1" t="s">
        <v>316</v>
      </c>
      <c r="R102" s="1" t="s">
        <v>65</v>
      </c>
      <c r="S102" s="1" t="s">
        <v>66</v>
      </c>
      <c r="T102" s="1" t="s">
        <v>66</v>
      </c>
      <c r="AR102" s="1" t="s">
        <v>53</v>
      </c>
      <c r="AS102" s="1" t="s">
        <v>53</v>
      </c>
      <c r="AU102" s="1" t="s">
        <v>327</v>
      </c>
      <c r="AV102">
        <v>73</v>
      </c>
    </row>
    <row r="103" spans="1:48" ht="30" customHeight="1" x14ac:dyDescent="0.3">
      <c r="A103" s="12" t="s">
        <v>182</v>
      </c>
      <c r="B103" s="12" t="s">
        <v>328</v>
      </c>
      <c r="C103" s="12" t="s">
        <v>62</v>
      </c>
      <c r="D103" s="13">
        <v>1</v>
      </c>
      <c r="E103" s="14"/>
      <c r="F103" s="14"/>
      <c r="G103" s="14"/>
      <c r="H103" s="14"/>
      <c r="I103" s="14"/>
      <c r="J103" s="14"/>
      <c r="K103" s="14"/>
      <c r="L103" s="14"/>
      <c r="M103" s="12" t="s">
        <v>329</v>
      </c>
      <c r="N103" s="1" t="s">
        <v>330</v>
      </c>
      <c r="O103" s="1" t="s">
        <v>53</v>
      </c>
      <c r="P103" s="1" t="s">
        <v>53</v>
      </c>
      <c r="Q103" s="1" t="s">
        <v>316</v>
      </c>
      <c r="R103" s="1" t="s">
        <v>65</v>
      </c>
      <c r="S103" s="1" t="s">
        <v>66</v>
      </c>
      <c r="T103" s="1" t="s">
        <v>66</v>
      </c>
      <c r="AR103" s="1" t="s">
        <v>53</v>
      </c>
      <c r="AS103" s="1" t="s">
        <v>53</v>
      </c>
      <c r="AU103" s="1" t="s">
        <v>331</v>
      </c>
      <c r="AV103">
        <v>74</v>
      </c>
    </row>
    <row r="104" spans="1:48" ht="30" customHeight="1" x14ac:dyDescent="0.3">
      <c r="A104" s="12" t="s">
        <v>68</v>
      </c>
      <c r="B104" s="12" t="s">
        <v>332</v>
      </c>
      <c r="C104" s="12" t="s">
        <v>62</v>
      </c>
      <c r="D104" s="13">
        <v>64</v>
      </c>
      <c r="E104" s="14"/>
      <c r="F104" s="14"/>
      <c r="G104" s="14"/>
      <c r="H104" s="14"/>
      <c r="I104" s="14"/>
      <c r="J104" s="14"/>
      <c r="K104" s="14"/>
      <c r="L104" s="14"/>
      <c r="M104" s="12" t="s">
        <v>333</v>
      </c>
      <c r="N104" s="1" t="s">
        <v>334</v>
      </c>
      <c r="O104" s="1" t="s">
        <v>53</v>
      </c>
      <c r="P104" s="1" t="s">
        <v>53</v>
      </c>
      <c r="Q104" s="1" t="s">
        <v>316</v>
      </c>
      <c r="R104" s="1" t="s">
        <v>65</v>
      </c>
      <c r="S104" s="1" t="s">
        <v>66</v>
      </c>
      <c r="T104" s="1" t="s">
        <v>66</v>
      </c>
      <c r="AR104" s="1" t="s">
        <v>53</v>
      </c>
      <c r="AS104" s="1" t="s">
        <v>53</v>
      </c>
      <c r="AU104" s="1" t="s">
        <v>335</v>
      </c>
      <c r="AV104">
        <v>75</v>
      </c>
    </row>
    <row r="105" spans="1:48" ht="30" customHeight="1" x14ac:dyDescent="0.3">
      <c r="A105" s="12" t="s">
        <v>117</v>
      </c>
      <c r="B105" s="12" t="s">
        <v>195</v>
      </c>
      <c r="C105" s="12" t="s">
        <v>62</v>
      </c>
      <c r="D105" s="13">
        <v>884</v>
      </c>
      <c r="E105" s="14"/>
      <c r="F105" s="14"/>
      <c r="G105" s="14"/>
      <c r="H105" s="14"/>
      <c r="I105" s="14"/>
      <c r="J105" s="14"/>
      <c r="K105" s="14"/>
      <c r="L105" s="14"/>
      <c r="M105" s="12" t="s">
        <v>196</v>
      </c>
      <c r="N105" s="1" t="s">
        <v>197</v>
      </c>
      <c r="O105" s="1" t="s">
        <v>53</v>
      </c>
      <c r="P105" s="1" t="s">
        <v>53</v>
      </c>
      <c r="Q105" s="1" t="s">
        <v>316</v>
      </c>
      <c r="R105" s="1" t="s">
        <v>65</v>
      </c>
      <c r="S105" s="1" t="s">
        <v>66</v>
      </c>
      <c r="T105" s="1" t="s">
        <v>66</v>
      </c>
      <c r="AR105" s="1" t="s">
        <v>53</v>
      </c>
      <c r="AS105" s="1" t="s">
        <v>53</v>
      </c>
      <c r="AU105" s="1" t="s">
        <v>336</v>
      </c>
      <c r="AV105">
        <v>76</v>
      </c>
    </row>
    <row r="106" spans="1:48" ht="30" customHeight="1" x14ac:dyDescent="0.3">
      <c r="A106" s="12" t="s">
        <v>73</v>
      </c>
      <c r="B106" s="12" t="s">
        <v>337</v>
      </c>
      <c r="C106" s="12" t="s">
        <v>62</v>
      </c>
      <c r="D106" s="13">
        <v>64</v>
      </c>
      <c r="E106" s="14"/>
      <c r="F106" s="14"/>
      <c r="G106" s="14"/>
      <c r="H106" s="14"/>
      <c r="I106" s="14"/>
      <c r="J106" s="14"/>
      <c r="K106" s="14"/>
      <c r="L106" s="14"/>
      <c r="M106" s="12" t="s">
        <v>338</v>
      </c>
      <c r="N106" s="1" t="s">
        <v>339</v>
      </c>
      <c r="O106" s="1" t="s">
        <v>53</v>
      </c>
      <c r="P106" s="1" t="s">
        <v>53</v>
      </c>
      <c r="Q106" s="1" t="s">
        <v>316</v>
      </c>
      <c r="R106" s="1" t="s">
        <v>65</v>
      </c>
      <c r="S106" s="1" t="s">
        <v>66</v>
      </c>
      <c r="T106" s="1" t="s">
        <v>66</v>
      </c>
      <c r="AR106" s="1" t="s">
        <v>53</v>
      </c>
      <c r="AS106" s="1" t="s">
        <v>53</v>
      </c>
      <c r="AU106" s="1" t="s">
        <v>340</v>
      </c>
      <c r="AV106">
        <v>77</v>
      </c>
    </row>
    <row r="107" spans="1:48" ht="30" customHeight="1" x14ac:dyDescent="0.3">
      <c r="A107" s="12" t="s">
        <v>78</v>
      </c>
      <c r="B107" s="12" t="s">
        <v>122</v>
      </c>
      <c r="C107" s="12" t="s">
        <v>80</v>
      </c>
      <c r="D107" s="13">
        <v>188</v>
      </c>
      <c r="E107" s="14"/>
      <c r="F107" s="14"/>
      <c r="G107" s="14"/>
      <c r="H107" s="14"/>
      <c r="I107" s="14"/>
      <c r="J107" s="14"/>
      <c r="K107" s="14"/>
      <c r="L107" s="14"/>
      <c r="M107" s="12" t="s">
        <v>123</v>
      </c>
      <c r="N107" s="1" t="s">
        <v>124</v>
      </c>
      <c r="O107" s="1" t="s">
        <v>53</v>
      </c>
      <c r="P107" s="1" t="s">
        <v>53</v>
      </c>
      <c r="Q107" s="1" t="s">
        <v>316</v>
      </c>
      <c r="R107" s="1" t="s">
        <v>65</v>
      </c>
      <c r="S107" s="1" t="s">
        <v>66</v>
      </c>
      <c r="T107" s="1" t="s">
        <v>66</v>
      </c>
      <c r="AR107" s="1" t="s">
        <v>53</v>
      </c>
      <c r="AS107" s="1" t="s">
        <v>53</v>
      </c>
      <c r="AU107" s="1" t="s">
        <v>341</v>
      </c>
      <c r="AV107">
        <v>78</v>
      </c>
    </row>
    <row r="108" spans="1:48" ht="30" customHeight="1" x14ac:dyDescent="0.3">
      <c r="A108" s="12" t="s">
        <v>78</v>
      </c>
      <c r="B108" s="12" t="s">
        <v>342</v>
      </c>
      <c r="C108" s="12" t="s">
        <v>80</v>
      </c>
      <c r="D108" s="13">
        <v>32</v>
      </c>
      <c r="E108" s="14"/>
      <c r="F108" s="14"/>
      <c r="G108" s="14"/>
      <c r="H108" s="14"/>
      <c r="I108" s="14"/>
      <c r="J108" s="14"/>
      <c r="K108" s="14"/>
      <c r="L108" s="14"/>
      <c r="M108" s="12" t="s">
        <v>343</v>
      </c>
      <c r="N108" s="1" t="s">
        <v>344</v>
      </c>
      <c r="O108" s="1" t="s">
        <v>53</v>
      </c>
      <c r="P108" s="1" t="s">
        <v>53</v>
      </c>
      <c r="Q108" s="1" t="s">
        <v>316</v>
      </c>
      <c r="R108" s="1" t="s">
        <v>65</v>
      </c>
      <c r="S108" s="1" t="s">
        <v>66</v>
      </c>
      <c r="T108" s="1" t="s">
        <v>66</v>
      </c>
      <c r="AR108" s="1" t="s">
        <v>53</v>
      </c>
      <c r="AS108" s="1" t="s">
        <v>53</v>
      </c>
      <c r="AU108" s="1" t="s">
        <v>345</v>
      </c>
      <c r="AV108">
        <v>79</v>
      </c>
    </row>
    <row r="109" spans="1:48" ht="30" customHeight="1" x14ac:dyDescent="0.3">
      <c r="A109" s="12" t="s">
        <v>346</v>
      </c>
      <c r="B109" s="12" t="s">
        <v>347</v>
      </c>
      <c r="C109" s="12" t="s">
        <v>80</v>
      </c>
      <c r="D109" s="13">
        <v>4</v>
      </c>
      <c r="E109" s="14"/>
      <c r="F109" s="14"/>
      <c r="G109" s="14"/>
      <c r="H109" s="14"/>
      <c r="I109" s="14"/>
      <c r="J109" s="14"/>
      <c r="K109" s="14"/>
      <c r="L109" s="14"/>
      <c r="M109" s="12" t="s">
        <v>348</v>
      </c>
      <c r="N109" s="1" t="s">
        <v>349</v>
      </c>
      <c r="O109" s="1" t="s">
        <v>53</v>
      </c>
      <c r="P109" s="1" t="s">
        <v>53</v>
      </c>
      <c r="Q109" s="1" t="s">
        <v>316</v>
      </c>
      <c r="R109" s="1" t="s">
        <v>65</v>
      </c>
      <c r="S109" s="1" t="s">
        <v>66</v>
      </c>
      <c r="T109" s="1" t="s">
        <v>66</v>
      </c>
      <c r="AR109" s="1" t="s">
        <v>53</v>
      </c>
      <c r="AS109" s="1" t="s">
        <v>53</v>
      </c>
      <c r="AU109" s="1" t="s">
        <v>350</v>
      </c>
      <c r="AV109">
        <v>80</v>
      </c>
    </row>
    <row r="110" spans="1:48" ht="30" customHeight="1" x14ac:dyDescent="0.3">
      <c r="A110" s="12" t="s">
        <v>84</v>
      </c>
      <c r="B110" s="12" t="s">
        <v>351</v>
      </c>
      <c r="C110" s="12" t="s">
        <v>86</v>
      </c>
      <c r="D110" s="13">
        <v>2</v>
      </c>
      <c r="E110" s="14"/>
      <c r="F110" s="14"/>
      <c r="G110" s="14"/>
      <c r="H110" s="14"/>
      <c r="I110" s="14"/>
      <c r="J110" s="14"/>
      <c r="K110" s="14"/>
      <c r="L110" s="14"/>
      <c r="M110" s="12" t="s">
        <v>352</v>
      </c>
      <c r="N110" s="1" t="s">
        <v>353</v>
      </c>
      <c r="O110" s="1" t="s">
        <v>53</v>
      </c>
      <c r="P110" s="1" t="s">
        <v>53</v>
      </c>
      <c r="Q110" s="1" t="s">
        <v>316</v>
      </c>
      <c r="R110" s="1" t="s">
        <v>65</v>
      </c>
      <c r="S110" s="1" t="s">
        <v>66</v>
      </c>
      <c r="T110" s="1" t="s">
        <v>66</v>
      </c>
      <c r="AR110" s="1" t="s">
        <v>53</v>
      </c>
      <c r="AS110" s="1" t="s">
        <v>53</v>
      </c>
      <c r="AU110" s="1" t="s">
        <v>354</v>
      </c>
      <c r="AV110">
        <v>81</v>
      </c>
    </row>
    <row r="111" spans="1:48" ht="30" customHeight="1" x14ac:dyDescent="0.3">
      <c r="A111" s="12" t="s">
        <v>90</v>
      </c>
      <c r="B111" s="12" t="s">
        <v>355</v>
      </c>
      <c r="C111" s="12" t="s">
        <v>86</v>
      </c>
      <c r="D111" s="13">
        <v>8</v>
      </c>
      <c r="E111" s="14"/>
      <c r="F111" s="14"/>
      <c r="G111" s="14"/>
      <c r="H111" s="14"/>
      <c r="I111" s="14"/>
      <c r="J111" s="14"/>
      <c r="K111" s="14"/>
      <c r="L111" s="14"/>
      <c r="M111" s="12" t="s">
        <v>356</v>
      </c>
      <c r="N111" s="1" t="s">
        <v>357</v>
      </c>
      <c r="O111" s="1" t="s">
        <v>53</v>
      </c>
      <c r="P111" s="1" t="s">
        <v>53</v>
      </c>
      <c r="Q111" s="1" t="s">
        <v>316</v>
      </c>
      <c r="R111" s="1" t="s">
        <v>65</v>
      </c>
      <c r="S111" s="1" t="s">
        <v>66</v>
      </c>
      <c r="T111" s="1" t="s">
        <v>66</v>
      </c>
      <c r="AR111" s="1" t="s">
        <v>53</v>
      </c>
      <c r="AS111" s="1" t="s">
        <v>53</v>
      </c>
      <c r="AU111" s="1" t="s">
        <v>358</v>
      </c>
      <c r="AV111">
        <v>82</v>
      </c>
    </row>
    <row r="112" spans="1:48" ht="30" customHeight="1" x14ac:dyDescent="0.3">
      <c r="A112" s="12" t="s">
        <v>126</v>
      </c>
      <c r="B112" s="12" t="s">
        <v>127</v>
      </c>
      <c r="C112" s="12" t="s">
        <v>86</v>
      </c>
      <c r="D112" s="13">
        <v>16</v>
      </c>
      <c r="E112" s="14"/>
      <c r="F112" s="14"/>
      <c r="G112" s="14"/>
      <c r="H112" s="14"/>
      <c r="I112" s="14"/>
      <c r="J112" s="14"/>
      <c r="K112" s="14"/>
      <c r="L112" s="14"/>
      <c r="M112" s="12" t="s">
        <v>128</v>
      </c>
      <c r="N112" s="1" t="s">
        <v>129</v>
      </c>
      <c r="O112" s="1" t="s">
        <v>53</v>
      </c>
      <c r="P112" s="1" t="s">
        <v>53</v>
      </c>
      <c r="Q112" s="1" t="s">
        <v>316</v>
      </c>
      <c r="R112" s="1" t="s">
        <v>65</v>
      </c>
      <c r="S112" s="1" t="s">
        <v>66</v>
      </c>
      <c r="T112" s="1" t="s">
        <v>66</v>
      </c>
      <c r="AR112" s="1" t="s">
        <v>53</v>
      </c>
      <c r="AS112" s="1" t="s">
        <v>53</v>
      </c>
      <c r="AU112" s="1" t="s">
        <v>359</v>
      </c>
      <c r="AV112">
        <v>83</v>
      </c>
    </row>
    <row r="113" spans="1:48" ht="30" customHeight="1" x14ac:dyDescent="0.3">
      <c r="A113" s="12" t="s">
        <v>131</v>
      </c>
      <c r="B113" s="12" t="s">
        <v>136</v>
      </c>
      <c r="C113" s="12" t="s">
        <v>86</v>
      </c>
      <c r="D113" s="13">
        <v>1</v>
      </c>
      <c r="E113" s="14"/>
      <c r="F113" s="14"/>
      <c r="G113" s="14"/>
      <c r="H113" s="14"/>
      <c r="I113" s="14"/>
      <c r="J113" s="14"/>
      <c r="K113" s="14"/>
      <c r="L113" s="14"/>
      <c r="M113" s="12" t="s">
        <v>137</v>
      </c>
      <c r="N113" s="1" t="s">
        <v>138</v>
      </c>
      <c r="O113" s="1" t="s">
        <v>53</v>
      </c>
      <c r="P113" s="1" t="s">
        <v>53</v>
      </c>
      <c r="Q113" s="1" t="s">
        <v>316</v>
      </c>
      <c r="R113" s="1" t="s">
        <v>65</v>
      </c>
      <c r="S113" s="1" t="s">
        <v>66</v>
      </c>
      <c r="T113" s="1" t="s">
        <v>66</v>
      </c>
      <c r="AR113" s="1" t="s">
        <v>53</v>
      </c>
      <c r="AS113" s="1" t="s">
        <v>53</v>
      </c>
      <c r="AU113" s="1" t="s">
        <v>360</v>
      </c>
      <c r="AV113">
        <v>84</v>
      </c>
    </row>
    <row r="114" spans="1:48" ht="30" customHeight="1" x14ac:dyDescent="0.3">
      <c r="A114" s="12" t="s">
        <v>361</v>
      </c>
      <c r="B114" s="12" t="s">
        <v>362</v>
      </c>
      <c r="C114" s="12" t="s">
        <v>86</v>
      </c>
      <c r="D114" s="13">
        <v>3</v>
      </c>
      <c r="E114" s="14"/>
      <c r="F114" s="14"/>
      <c r="G114" s="14"/>
      <c r="H114" s="14"/>
      <c r="I114" s="14"/>
      <c r="J114" s="14"/>
      <c r="K114" s="14"/>
      <c r="L114" s="14"/>
      <c r="M114" s="12" t="s">
        <v>363</v>
      </c>
      <c r="N114" s="1" t="s">
        <v>364</v>
      </c>
      <c r="O114" s="1" t="s">
        <v>53</v>
      </c>
      <c r="P114" s="1" t="s">
        <v>53</v>
      </c>
      <c r="Q114" s="1" t="s">
        <v>316</v>
      </c>
      <c r="R114" s="1" t="s">
        <v>65</v>
      </c>
      <c r="S114" s="1" t="s">
        <v>66</v>
      </c>
      <c r="T114" s="1" t="s">
        <v>66</v>
      </c>
      <c r="AR114" s="1" t="s">
        <v>53</v>
      </c>
      <c r="AS114" s="1" t="s">
        <v>53</v>
      </c>
      <c r="AU114" s="1" t="s">
        <v>365</v>
      </c>
      <c r="AV114">
        <v>85</v>
      </c>
    </row>
    <row r="115" spans="1:48" ht="30" customHeight="1" x14ac:dyDescent="0.3">
      <c r="A115" s="12" t="s">
        <v>361</v>
      </c>
      <c r="B115" s="12" t="s">
        <v>366</v>
      </c>
      <c r="C115" s="12" t="s">
        <v>86</v>
      </c>
      <c r="D115" s="13">
        <v>1</v>
      </c>
      <c r="E115" s="14"/>
      <c r="F115" s="14"/>
      <c r="G115" s="14"/>
      <c r="H115" s="14"/>
      <c r="I115" s="14"/>
      <c r="J115" s="14"/>
      <c r="K115" s="14"/>
      <c r="L115" s="14"/>
      <c r="M115" s="12" t="s">
        <v>367</v>
      </c>
      <c r="N115" s="1" t="s">
        <v>368</v>
      </c>
      <c r="O115" s="1" t="s">
        <v>53</v>
      </c>
      <c r="P115" s="1" t="s">
        <v>53</v>
      </c>
      <c r="Q115" s="1" t="s">
        <v>316</v>
      </c>
      <c r="R115" s="1" t="s">
        <v>65</v>
      </c>
      <c r="S115" s="1" t="s">
        <v>66</v>
      </c>
      <c r="T115" s="1" t="s">
        <v>66</v>
      </c>
      <c r="AR115" s="1" t="s">
        <v>53</v>
      </c>
      <c r="AS115" s="1" t="s">
        <v>53</v>
      </c>
      <c r="AU115" s="1" t="s">
        <v>369</v>
      </c>
      <c r="AV115">
        <v>86</v>
      </c>
    </row>
    <row r="116" spans="1:48" ht="30" customHeight="1" x14ac:dyDescent="0.3">
      <c r="A116" s="12" t="s">
        <v>282</v>
      </c>
      <c r="B116" s="12" t="s">
        <v>370</v>
      </c>
      <c r="C116" s="12" t="s">
        <v>86</v>
      </c>
      <c r="D116" s="13">
        <v>4</v>
      </c>
      <c r="E116" s="14"/>
      <c r="F116" s="14"/>
      <c r="G116" s="14"/>
      <c r="H116" s="14"/>
      <c r="I116" s="14"/>
      <c r="J116" s="14"/>
      <c r="K116" s="14"/>
      <c r="L116" s="14"/>
      <c r="M116" s="12" t="s">
        <v>53</v>
      </c>
      <c r="N116" s="1" t="s">
        <v>371</v>
      </c>
      <c r="O116" s="1" t="s">
        <v>53</v>
      </c>
      <c r="P116" s="1" t="s">
        <v>53</v>
      </c>
      <c r="Q116" s="1" t="s">
        <v>316</v>
      </c>
      <c r="R116" s="1" t="s">
        <v>66</v>
      </c>
      <c r="S116" s="1" t="s">
        <v>66</v>
      </c>
      <c r="T116" s="1" t="s">
        <v>65</v>
      </c>
      <c r="AR116" s="1" t="s">
        <v>53</v>
      </c>
      <c r="AS116" s="1" t="s">
        <v>53</v>
      </c>
      <c r="AU116" s="1" t="s">
        <v>372</v>
      </c>
      <c r="AV116">
        <v>87</v>
      </c>
    </row>
    <row r="117" spans="1:48" ht="30" customHeight="1" x14ac:dyDescent="0.3">
      <c r="A117" s="12" t="s">
        <v>286</v>
      </c>
      <c r="B117" s="12" t="s">
        <v>287</v>
      </c>
      <c r="C117" s="12" t="s">
        <v>86</v>
      </c>
      <c r="D117" s="13">
        <v>32</v>
      </c>
      <c r="E117" s="14"/>
      <c r="F117" s="14"/>
      <c r="G117" s="14"/>
      <c r="H117" s="14"/>
      <c r="I117" s="14"/>
      <c r="J117" s="14"/>
      <c r="K117" s="14"/>
      <c r="L117" s="14"/>
      <c r="M117" s="12" t="s">
        <v>53</v>
      </c>
      <c r="N117" s="1" t="s">
        <v>288</v>
      </c>
      <c r="O117" s="1" t="s">
        <v>53</v>
      </c>
      <c r="P117" s="1" t="s">
        <v>53</v>
      </c>
      <c r="Q117" s="1" t="s">
        <v>316</v>
      </c>
      <c r="R117" s="1" t="s">
        <v>66</v>
      </c>
      <c r="S117" s="1" t="s">
        <v>66</v>
      </c>
      <c r="T117" s="1" t="s">
        <v>65</v>
      </c>
      <c r="AR117" s="1" t="s">
        <v>53</v>
      </c>
      <c r="AS117" s="1" t="s">
        <v>53</v>
      </c>
      <c r="AU117" s="1" t="s">
        <v>373</v>
      </c>
      <c r="AV117">
        <v>88</v>
      </c>
    </row>
    <row r="118" spans="1:48" ht="30" customHeight="1" x14ac:dyDescent="0.3">
      <c r="A118" s="12" t="s">
        <v>286</v>
      </c>
      <c r="B118" s="12" t="s">
        <v>374</v>
      </c>
      <c r="C118" s="12" t="s">
        <v>86</v>
      </c>
      <c r="D118" s="13">
        <v>2</v>
      </c>
      <c r="E118" s="14"/>
      <c r="F118" s="14"/>
      <c r="G118" s="14"/>
      <c r="H118" s="14"/>
      <c r="I118" s="14"/>
      <c r="J118" s="14"/>
      <c r="K118" s="14"/>
      <c r="L118" s="14"/>
      <c r="M118" s="12" t="s">
        <v>53</v>
      </c>
      <c r="N118" s="1" t="s">
        <v>375</v>
      </c>
      <c r="O118" s="1" t="s">
        <v>53</v>
      </c>
      <c r="P118" s="1" t="s">
        <v>53</v>
      </c>
      <c r="Q118" s="1" t="s">
        <v>316</v>
      </c>
      <c r="R118" s="1" t="s">
        <v>66</v>
      </c>
      <c r="S118" s="1" t="s">
        <v>66</v>
      </c>
      <c r="T118" s="1" t="s">
        <v>65</v>
      </c>
      <c r="AR118" s="1" t="s">
        <v>53</v>
      </c>
      <c r="AS118" s="1" t="s">
        <v>53</v>
      </c>
      <c r="AU118" s="1" t="s">
        <v>376</v>
      </c>
      <c r="AV118">
        <v>89</v>
      </c>
    </row>
    <row r="119" spans="1:48" ht="30" customHeight="1" x14ac:dyDescent="0.3">
      <c r="A119" s="12" t="s">
        <v>154</v>
      </c>
      <c r="B119" s="12" t="s">
        <v>155</v>
      </c>
      <c r="C119" s="12" t="s">
        <v>86</v>
      </c>
      <c r="D119" s="13">
        <v>16</v>
      </c>
      <c r="E119" s="14"/>
      <c r="F119" s="14"/>
      <c r="G119" s="14"/>
      <c r="H119" s="14"/>
      <c r="I119" s="14"/>
      <c r="J119" s="14"/>
      <c r="K119" s="14"/>
      <c r="L119" s="14"/>
      <c r="M119" s="12" t="s">
        <v>53</v>
      </c>
      <c r="N119" s="1" t="s">
        <v>156</v>
      </c>
      <c r="O119" s="1" t="s">
        <v>53</v>
      </c>
      <c r="P119" s="1" t="s">
        <v>53</v>
      </c>
      <c r="Q119" s="1" t="s">
        <v>316</v>
      </c>
      <c r="R119" s="1" t="s">
        <v>66</v>
      </c>
      <c r="S119" s="1" t="s">
        <v>66</v>
      </c>
      <c r="T119" s="1" t="s">
        <v>65</v>
      </c>
      <c r="AR119" s="1" t="s">
        <v>53</v>
      </c>
      <c r="AS119" s="1" t="s">
        <v>53</v>
      </c>
      <c r="AU119" s="1" t="s">
        <v>377</v>
      </c>
      <c r="AV119">
        <v>90</v>
      </c>
    </row>
    <row r="120" spans="1:48" ht="30" customHeight="1" x14ac:dyDescent="0.3">
      <c r="A120" s="12" t="s">
        <v>158</v>
      </c>
      <c r="B120" s="12" t="s">
        <v>159</v>
      </c>
      <c r="C120" s="12" t="s">
        <v>86</v>
      </c>
      <c r="D120" s="13">
        <v>1</v>
      </c>
      <c r="E120" s="14"/>
      <c r="F120" s="14"/>
      <c r="G120" s="14"/>
      <c r="H120" s="14"/>
      <c r="I120" s="14"/>
      <c r="J120" s="14"/>
      <c r="K120" s="14"/>
      <c r="L120" s="14"/>
      <c r="M120" s="12" t="s">
        <v>53</v>
      </c>
      <c r="N120" s="1" t="s">
        <v>160</v>
      </c>
      <c r="O120" s="1" t="s">
        <v>53</v>
      </c>
      <c r="P120" s="1" t="s">
        <v>53</v>
      </c>
      <c r="Q120" s="1" t="s">
        <v>316</v>
      </c>
      <c r="R120" s="1" t="s">
        <v>66</v>
      </c>
      <c r="S120" s="1" t="s">
        <v>66</v>
      </c>
      <c r="T120" s="1" t="s">
        <v>65</v>
      </c>
      <c r="AR120" s="1" t="s">
        <v>53</v>
      </c>
      <c r="AS120" s="1" t="s">
        <v>53</v>
      </c>
      <c r="AU120" s="1" t="s">
        <v>378</v>
      </c>
      <c r="AV120">
        <v>91</v>
      </c>
    </row>
    <row r="121" spans="1:48" ht="30" customHeight="1" x14ac:dyDescent="0.3">
      <c r="A121" s="13"/>
      <c r="B121" s="13"/>
      <c r="C121" s="13"/>
      <c r="D121" s="13"/>
      <c r="E121" s="14"/>
      <c r="F121" s="14"/>
      <c r="G121" s="14"/>
      <c r="H121" s="14"/>
      <c r="I121" s="14"/>
      <c r="J121" s="14"/>
      <c r="K121" s="14"/>
      <c r="L121" s="14"/>
      <c r="M121" s="13"/>
      <c r="Q121" s="1" t="s">
        <v>316</v>
      </c>
    </row>
    <row r="122" spans="1:48" ht="30" customHeight="1" x14ac:dyDescent="0.3">
      <c r="A122" s="13"/>
      <c r="B122" s="13"/>
      <c r="C122" s="13"/>
      <c r="D122" s="13"/>
      <c r="E122" s="14"/>
      <c r="F122" s="14"/>
      <c r="G122" s="14"/>
      <c r="H122" s="14"/>
      <c r="I122" s="14"/>
      <c r="J122" s="14"/>
      <c r="K122" s="14"/>
      <c r="L122" s="14"/>
      <c r="M122" s="13"/>
      <c r="Q122" s="1" t="s">
        <v>316</v>
      </c>
    </row>
    <row r="123" spans="1:48" ht="30" customHeight="1" x14ac:dyDescent="0.3">
      <c r="A123" s="13"/>
      <c r="B123" s="13"/>
      <c r="C123" s="13"/>
      <c r="D123" s="13"/>
      <c r="E123" s="14"/>
      <c r="F123" s="14"/>
      <c r="G123" s="14"/>
      <c r="H123" s="14"/>
      <c r="I123" s="14"/>
      <c r="J123" s="14"/>
      <c r="K123" s="14"/>
      <c r="L123" s="14"/>
      <c r="M123" s="13"/>
      <c r="Q123" s="1" t="s">
        <v>316</v>
      </c>
    </row>
    <row r="124" spans="1:48" ht="30" customHeight="1" x14ac:dyDescent="0.3">
      <c r="A124" s="13"/>
      <c r="B124" s="13"/>
      <c r="C124" s="13"/>
      <c r="D124" s="13"/>
      <c r="E124" s="14"/>
      <c r="F124" s="14"/>
      <c r="G124" s="14"/>
      <c r="H124" s="14"/>
      <c r="I124" s="14"/>
      <c r="J124" s="14"/>
      <c r="K124" s="14"/>
      <c r="L124" s="14"/>
      <c r="M124" s="13"/>
      <c r="Q124" s="1" t="s">
        <v>316</v>
      </c>
    </row>
    <row r="125" spans="1:48" ht="30" customHeight="1" x14ac:dyDescent="0.3">
      <c r="A125" s="13"/>
      <c r="B125" s="13"/>
      <c r="C125" s="13"/>
      <c r="D125" s="13"/>
      <c r="E125" s="14"/>
      <c r="F125" s="14"/>
      <c r="G125" s="14"/>
      <c r="H125" s="14"/>
      <c r="I125" s="14"/>
      <c r="J125" s="14"/>
      <c r="K125" s="14"/>
      <c r="L125" s="14"/>
      <c r="M125" s="13"/>
      <c r="Q125" s="1" t="s">
        <v>316</v>
      </c>
    </row>
    <row r="126" spans="1:48" ht="30" customHeight="1" x14ac:dyDescent="0.3">
      <c r="A126" s="13"/>
      <c r="B126" s="13"/>
      <c r="C126" s="13"/>
      <c r="D126" s="13"/>
      <c r="E126" s="14"/>
      <c r="F126" s="14"/>
      <c r="G126" s="14"/>
      <c r="H126" s="14"/>
      <c r="I126" s="14"/>
      <c r="J126" s="14"/>
      <c r="K126" s="14"/>
      <c r="L126" s="14"/>
      <c r="M126" s="13"/>
      <c r="Q126" s="1" t="s">
        <v>316</v>
      </c>
    </row>
    <row r="127" spans="1:48" ht="30" customHeight="1" x14ac:dyDescent="0.3">
      <c r="A127" s="13"/>
      <c r="B127" s="13"/>
      <c r="C127" s="13"/>
      <c r="D127" s="13"/>
      <c r="E127" s="14"/>
      <c r="F127" s="14"/>
      <c r="G127" s="14"/>
      <c r="H127" s="14"/>
      <c r="I127" s="14"/>
      <c r="J127" s="14"/>
      <c r="K127" s="14"/>
      <c r="L127" s="14"/>
      <c r="M127" s="13"/>
      <c r="Q127" s="1" t="s">
        <v>316</v>
      </c>
    </row>
    <row r="128" spans="1:48" ht="30" customHeight="1" x14ac:dyDescent="0.3">
      <c r="A128" s="13"/>
      <c r="B128" s="13"/>
      <c r="C128" s="13"/>
      <c r="D128" s="13"/>
      <c r="E128" s="14"/>
      <c r="F128" s="14"/>
      <c r="G128" s="14"/>
      <c r="H128" s="14"/>
      <c r="I128" s="14"/>
      <c r="J128" s="14"/>
      <c r="K128" s="14"/>
      <c r="L128" s="14"/>
      <c r="M128" s="13"/>
      <c r="Q128" s="1" t="s">
        <v>316</v>
      </c>
    </row>
    <row r="129" spans="1:48" ht="30" customHeight="1" x14ac:dyDescent="0.3">
      <c r="A129" s="13"/>
      <c r="B129" s="13"/>
      <c r="C129" s="13"/>
      <c r="D129" s="13"/>
      <c r="E129" s="14"/>
      <c r="F129" s="14"/>
      <c r="G129" s="14"/>
      <c r="H129" s="14"/>
      <c r="I129" s="14"/>
      <c r="J129" s="14"/>
      <c r="K129" s="14"/>
      <c r="L129" s="14"/>
      <c r="M129" s="13"/>
      <c r="Q129" s="1" t="s">
        <v>316</v>
      </c>
    </row>
    <row r="130" spans="1:48" ht="30" customHeight="1" x14ac:dyDescent="0.3">
      <c r="A130" s="13"/>
      <c r="B130" s="13"/>
      <c r="C130" s="13"/>
      <c r="D130" s="13"/>
      <c r="E130" s="14"/>
      <c r="F130" s="14"/>
      <c r="G130" s="14"/>
      <c r="H130" s="14"/>
      <c r="I130" s="14"/>
      <c r="J130" s="14"/>
      <c r="K130" s="14"/>
      <c r="L130" s="14"/>
      <c r="M130" s="13"/>
      <c r="Q130" s="1" t="s">
        <v>316</v>
      </c>
    </row>
    <row r="131" spans="1:48" ht="30" customHeight="1" x14ac:dyDescent="0.3">
      <c r="A131" s="13"/>
      <c r="B131" s="13"/>
      <c r="C131" s="13"/>
      <c r="D131" s="13"/>
      <c r="E131" s="14"/>
      <c r="F131" s="14"/>
      <c r="G131" s="14"/>
      <c r="H131" s="14"/>
      <c r="I131" s="14"/>
      <c r="J131" s="14"/>
      <c r="K131" s="14"/>
      <c r="L131" s="14"/>
      <c r="M131" s="13"/>
      <c r="Q131" s="1" t="s">
        <v>316</v>
      </c>
    </row>
    <row r="132" spans="1:48" ht="30" customHeight="1" x14ac:dyDescent="0.3">
      <c r="A132" s="13"/>
      <c r="B132" s="13"/>
      <c r="C132" s="13"/>
      <c r="D132" s="13"/>
      <c r="E132" s="14"/>
      <c r="F132" s="14"/>
      <c r="G132" s="14"/>
      <c r="H132" s="14"/>
      <c r="I132" s="14"/>
      <c r="J132" s="14"/>
      <c r="K132" s="14"/>
      <c r="L132" s="14"/>
      <c r="M132" s="13"/>
      <c r="Q132" s="1" t="s">
        <v>316</v>
      </c>
    </row>
    <row r="133" spans="1:48" ht="30" customHeight="1" x14ac:dyDescent="0.3">
      <c r="A133" s="13"/>
      <c r="B133" s="13"/>
      <c r="C133" s="13"/>
      <c r="D133" s="13"/>
      <c r="E133" s="14"/>
      <c r="F133" s="14"/>
      <c r="G133" s="14"/>
      <c r="H133" s="14"/>
      <c r="I133" s="14"/>
      <c r="J133" s="14"/>
      <c r="K133" s="14"/>
      <c r="L133" s="14"/>
      <c r="M133" s="13"/>
      <c r="Q133" s="1" t="s">
        <v>316</v>
      </c>
    </row>
    <row r="134" spans="1:48" ht="30" customHeight="1" x14ac:dyDescent="0.3">
      <c r="A134" s="13"/>
      <c r="B134" s="13"/>
      <c r="C134" s="13"/>
      <c r="D134" s="13"/>
      <c r="E134" s="14"/>
      <c r="F134" s="14"/>
      <c r="G134" s="14"/>
      <c r="H134" s="14"/>
      <c r="I134" s="14"/>
      <c r="J134" s="14"/>
      <c r="K134" s="14"/>
      <c r="L134" s="14"/>
      <c r="M134" s="13"/>
      <c r="Q134" s="1" t="s">
        <v>316</v>
      </c>
    </row>
    <row r="135" spans="1:48" ht="30" customHeight="1" x14ac:dyDescent="0.3">
      <c r="A135" s="13"/>
      <c r="B135" s="13"/>
      <c r="C135" s="13"/>
      <c r="D135" s="13"/>
      <c r="E135" s="14"/>
      <c r="F135" s="14"/>
      <c r="G135" s="14"/>
      <c r="H135" s="14"/>
      <c r="I135" s="14"/>
      <c r="J135" s="14"/>
      <c r="K135" s="14"/>
      <c r="L135" s="14"/>
      <c r="M135" s="13"/>
      <c r="Q135" s="1" t="s">
        <v>316</v>
      </c>
    </row>
    <row r="136" spans="1:48" ht="30" customHeight="1" x14ac:dyDescent="0.3">
      <c r="A136" s="13"/>
      <c r="B136" s="13"/>
      <c r="C136" s="13"/>
      <c r="D136" s="13"/>
      <c r="E136" s="14"/>
      <c r="F136" s="14"/>
      <c r="G136" s="14"/>
      <c r="H136" s="14"/>
      <c r="I136" s="14"/>
      <c r="J136" s="14"/>
      <c r="K136" s="14"/>
      <c r="L136" s="14"/>
      <c r="M136" s="13"/>
      <c r="Q136" s="1" t="s">
        <v>316</v>
      </c>
    </row>
    <row r="137" spans="1:48" ht="30" customHeight="1" x14ac:dyDescent="0.3">
      <c r="A137" s="13"/>
      <c r="B137" s="13"/>
      <c r="C137" s="13"/>
      <c r="D137" s="13"/>
      <c r="E137" s="14"/>
      <c r="F137" s="14"/>
      <c r="G137" s="14"/>
      <c r="H137" s="14"/>
      <c r="I137" s="14"/>
      <c r="J137" s="14"/>
      <c r="K137" s="14"/>
      <c r="L137" s="14"/>
      <c r="M137" s="13"/>
      <c r="Q137" s="1" t="s">
        <v>316</v>
      </c>
    </row>
    <row r="138" spans="1:48" ht="30" customHeight="1" x14ac:dyDescent="0.3">
      <c r="A138" s="13"/>
      <c r="B138" s="13"/>
      <c r="C138" s="13"/>
      <c r="D138" s="13"/>
      <c r="E138" s="14"/>
      <c r="F138" s="14"/>
      <c r="G138" s="14"/>
      <c r="H138" s="14"/>
      <c r="I138" s="14"/>
      <c r="J138" s="14"/>
      <c r="K138" s="14"/>
      <c r="L138" s="14"/>
      <c r="M138" s="13"/>
      <c r="Q138" s="1" t="s">
        <v>316</v>
      </c>
    </row>
    <row r="139" spans="1:48" ht="30" customHeight="1" x14ac:dyDescent="0.3">
      <c r="A139" s="13"/>
      <c r="B139" s="13"/>
      <c r="C139" s="13"/>
      <c r="D139" s="13"/>
      <c r="E139" s="14"/>
      <c r="F139" s="14"/>
      <c r="G139" s="14"/>
      <c r="H139" s="14"/>
      <c r="I139" s="14"/>
      <c r="J139" s="14"/>
      <c r="K139" s="14"/>
      <c r="L139" s="14"/>
      <c r="M139" s="13"/>
      <c r="Q139" s="1" t="s">
        <v>316</v>
      </c>
    </row>
    <row r="140" spans="1:48" ht="30" customHeight="1" x14ac:dyDescent="0.3">
      <c r="A140" s="13"/>
      <c r="B140" s="13"/>
      <c r="C140" s="13"/>
      <c r="D140" s="13"/>
      <c r="E140" s="14"/>
      <c r="F140" s="14"/>
      <c r="G140" s="14"/>
      <c r="H140" s="14"/>
      <c r="I140" s="14"/>
      <c r="J140" s="14"/>
      <c r="K140" s="14"/>
      <c r="L140" s="14"/>
      <c r="M140" s="13"/>
      <c r="Q140" s="1" t="s">
        <v>316</v>
      </c>
    </row>
    <row r="141" spans="1:48" ht="30" customHeight="1" x14ac:dyDescent="0.3">
      <c r="A141" s="13"/>
      <c r="B141" s="13"/>
      <c r="C141" s="13"/>
      <c r="D141" s="13"/>
      <c r="E141" s="14"/>
      <c r="F141" s="14"/>
      <c r="G141" s="14"/>
      <c r="H141" s="14"/>
      <c r="I141" s="14"/>
      <c r="J141" s="14"/>
      <c r="K141" s="14"/>
      <c r="L141" s="14"/>
      <c r="M141" s="13"/>
      <c r="Q141" s="1" t="s">
        <v>316</v>
      </c>
    </row>
    <row r="142" spans="1:48" ht="30" customHeight="1" x14ac:dyDescent="0.3">
      <c r="A142" s="12" t="s">
        <v>105</v>
      </c>
      <c r="B142" s="13"/>
      <c r="C142" s="13"/>
      <c r="D142" s="13"/>
      <c r="E142" s="14"/>
      <c r="F142" s="14"/>
      <c r="G142" s="14"/>
      <c r="H142" s="14"/>
      <c r="I142" s="14"/>
      <c r="J142" s="14"/>
      <c r="K142" s="14"/>
      <c r="L142" s="14"/>
      <c r="M142" s="13"/>
      <c r="N142" t="s">
        <v>106</v>
      </c>
    </row>
    <row r="143" spans="1:48" ht="30" customHeight="1" x14ac:dyDescent="0.3">
      <c r="A143" s="12" t="s">
        <v>379</v>
      </c>
      <c r="B143" s="12" t="s">
        <v>59</v>
      </c>
      <c r="C143" s="13"/>
      <c r="D143" s="13"/>
      <c r="E143" s="14"/>
      <c r="F143" s="14"/>
      <c r="G143" s="14"/>
      <c r="H143" s="14"/>
      <c r="I143" s="14"/>
      <c r="J143" s="14"/>
      <c r="K143" s="14"/>
      <c r="L143" s="14"/>
      <c r="M143" s="13"/>
      <c r="Q143" s="1" t="s">
        <v>380</v>
      </c>
    </row>
    <row r="144" spans="1:48" ht="30" customHeight="1" x14ac:dyDescent="0.3">
      <c r="A144" s="12" t="s">
        <v>381</v>
      </c>
      <c r="B144" s="12" t="s">
        <v>53</v>
      </c>
      <c r="C144" s="12" t="s">
        <v>86</v>
      </c>
      <c r="D144" s="13">
        <v>1</v>
      </c>
      <c r="E144" s="14"/>
      <c r="F144" s="14"/>
      <c r="G144" s="14"/>
      <c r="H144" s="14"/>
      <c r="I144" s="14"/>
      <c r="J144" s="14"/>
      <c r="K144" s="14"/>
      <c r="L144" s="14"/>
      <c r="M144" s="12" t="s">
        <v>382</v>
      </c>
      <c r="N144" s="1" t="s">
        <v>383</v>
      </c>
      <c r="O144" s="1" t="s">
        <v>53</v>
      </c>
      <c r="P144" s="1" t="s">
        <v>53</v>
      </c>
      <c r="Q144" s="1" t="s">
        <v>380</v>
      </c>
      <c r="R144" s="1" t="s">
        <v>65</v>
      </c>
      <c r="S144" s="1" t="s">
        <v>66</v>
      </c>
      <c r="T144" s="1" t="s">
        <v>66</v>
      </c>
      <c r="AR144" s="1" t="s">
        <v>53</v>
      </c>
      <c r="AS144" s="1" t="s">
        <v>53</v>
      </c>
      <c r="AU144" s="1" t="s">
        <v>384</v>
      </c>
      <c r="AV144">
        <v>93</v>
      </c>
    </row>
    <row r="145" spans="1:17" ht="30" customHeight="1" x14ac:dyDescent="0.3">
      <c r="A145" s="13"/>
      <c r="B145" s="13"/>
      <c r="C145" s="13"/>
      <c r="D145" s="13"/>
      <c r="E145" s="14"/>
      <c r="F145" s="14"/>
      <c r="G145" s="14"/>
      <c r="H145" s="14"/>
      <c r="I145" s="14"/>
      <c r="J145" s="14"/>
      <c r="K145" s="14"/>
      <c r="L145" s="14"/>
      <c r="M145" s="13"/>
      <c r="Q145" s="1" t="s">
        <v>380</v>
      </c>
    </row>
    <row r="146" spans="1:17" ht="30" customHeight="1" x14ac:dyDescent="0.3">
      <c r="A146" s="13"/>
      <c r="B146" s="13"/>
      <c r="C146" s="13"/>
      <c r="D146" s="13"/>
      <c r="E146" s="14"/>
      <c r="F146" s="14"/>
      <c r="G146" s="14"/>
      <c r="H146" s="14"/>
      <c r="I146" s="14"/>
      <c r="J146" s="14"/>
      <c r="K146" s="14"/>
      <c r="L146" s="14"/>
      <c r="M146" s="13"/>
      <c r="Q146" s="1" t="s">
        <v>380</v>
      </c>
    </row>
    <row r="147" spans="1:17" ht="30" customHeight="1" x14ac:dyDescent="0.3">
      <c r="A147" s="13"/>
      <c r="B147" s="13"/>
      <c r="C147" s="13"/>
      <c r="D147" s="13"/>
      <c r="E147" s="14"/>
      <c r="F147" s="14"/>
      <c r="G147" s="14"/>
      <c r="H147" s="14"/>
      <c r="I147" s="14"/>
      <c r="J147" s="14"/>
      <c r="K147" s="14"/>
      <c r="L147" s="14"/>
      <c r="M147" s="13"/>
      <c r="Q147" s="1" t="s">
        <v>380</v>
      </c>
    </row>
    <row r="148" spans="1:17" ht="30" customHeight="1" x14ac:dyDescent="0.3">
      <c r="A148" s="13"/>
      <c r="B148" s="13"/>
      <c r="C148" s="13"/>
      <c r="D148" s="13"/>
      <c r="E148" s="14"/>
      <c r="F148" s="14"/>
      <c r="G148" s="14"/>
      <c r="H148" s="14"/>
      <c r="I148" s="14"/>
      <c r="J148" s="14"/>
      <c r="K148" s="14"/>
      <c r="L148" s="14"/>
      <c r="M148" s="13"/>
      <c r="Q148" s="1" t="s">
        <v>380</v>
      </c>
    </row>
    <row r="149" spans="1:17" ht="30" customHeight="1" x14ac:dyDescent="0.3">
      <c r="A149" s="13"/>
      <c r="B149" s="13"/>
      <c r="C149" s="13"/>
      <c r="D149" s="13"/>
      <c r="E149" s="14"/>
      <c r="F149" s="14"/>
      <c r="G149" s="14"/>
      <c r="H149" s="14"/>
      <c r="I149" s="14"/>
      <c r="J149" s="14"/>
      <c r="K149" s="14"/>
      <c r="L149" s="14"/>
      <c r="M149" s="13"/>
      <c r="Q149" s="1" t="s">
        <v>380</v>
      </c>
    </row>
    <row r="150" spans="1:17" ht="30" customHeight="1" x14ac:dyDescent="0.3">
      <c r="A150" s="13"/>
      <c r="B150" s="13"/>
      <c r="C150" s="13"/>
      <c r="D150" s="13"/>
      <c r="E150" s="14"/>
      <c r="F150" s="14"/>
      <c r="G150" s="14"/>
      <c r="H150" s="14"/>
      <c r="I150" s="14"/>
      <c r="J150" s="14"/>
      <c r="K150" s="14"/>
      <c r="L150" s="14"/>
      <c r="M150" s="13"/>
      <c r="Q150" s="1" t="s">
        <v>380</v>
      </c>
    </row>
    <row r="151" spans="1:17" ht="30" customHeight="1" x14ac:dyDescent="0.3">
      <c r="A151" s="13"/>
      <c r="B151" s="13"/>
      <c r="C151" s="13"/>
      <c r="D151" s="13"/>
      <c r="E151" s="14"/>
      <c r="F151" s="14"/>
      <c r="G151" s="14"/>
      <c r="H151" s="14"/>
      <c r="I151" s="14"/>
      <c r="J151" s="14"/>
      <c r="K151" s="14"/>
      <c r="L151" s="14"/>
      <c r="M151" s="13"/>
      <c r="Q151" s="1" t="s">
        <v>380</v>
      </c>
    </row>
    <row r="152" spans="1:17" ht="30" customHeight="1" x14ac:dyDescent="0.3">
      <c r="A152" s="13"/>
      <c r="B152" s="13"/>
      <c r="C152" s="13"/>
      <c r="D152" s="13"/>
      <c r="E152" s="14"/>
      <c r="F152" s="14"/>
      <c r="G152" s="14"/>
      <c r="H152" s="14"/>
      <c r="I152" s="14"/>
      <c r="J152" s="14"/>
      <c r="K152" s="14"/>
      <c r="L152" s="14"/>
      <c r="M152" s="13"/>
      <c r="Q152" s="1" t="s">
        <v>380</v>
      </c>
    </row>
    <row r="153" spans="1:17" ht="30" customHeight="1" x14ac:dyDescent="0.3">
      <c r="A153" s="13"/>
      <c r="B153" s="13"/>
      <c r="C153" s="13"/>
      <c r="D153" s="13"/>
      <c r="E153" s="14"/>
      <c r="F153" s="14"/>
      <c r="G153" s="14"/>
      <c r="H153" s="14"/>
      <c r="I153" s="14"/>
      <c r="J153" s="14"/>
      <c r="K153" s="14"/>
      <c r="L153" s="14"/>
      <c r="M153" s="13"/>
      <c r="Q153" s="1" t="s">
        <v>380</v>
      </c>
    </row>
    <row r="154" spans="1:17" ht="30" customHeight="1" x14ac:dyDescent="0.3">
      <c r="A154" s="13"/>
      <c r="B154" s="13"/>
      <c r="C154" s="13"/>
      <c r="D154" s="13"/>
      <c r="E154" s="14"/>
      <c r="F154" s="14"/>
      <c r="G154" s="14"/>
      <c r="H154" s="14"/>
      <c r="I154" s="14"/>
      <c r="J154" s="14"/>
      <c r="K154" s="14"/>
      <c r="L154" s="14"/>
      <c r="M154" s="13"/>
      <c r="Q154" s="1" t="s">
        <v>380</v>
      </c>
    </row>
    <row r="155" spans="1:17" ht="30" customHeight="1" x14ac:dyDescent="0.3">
      <c r="A155" s="13"/>
      <c r="B155" s="13"/>
      <c r="C155" s="13"/>
      <c r="D155" s="13"/>
      <c r="E155" s="14"/>
      <c r="F155" s="14"/>
      <c r="G155" s="14"/>
      <c r="H155" s="14"/>
      <c r="I155" s="14"/>
      <c r="J155" s="14"/>
      <c r="K155" s="14"/>
      <c r="L155" s="14"/>
      <c r="M155" s="13"/>
      <c r="Q155" s="1" t="s">
        <v>380</v>
      </c>
    </row>
    <row r="156" spans="1:17" ht="30" customHeight="1" x14ac:dyDescent="0.3">
      <c r="A156" s="13"/>
      <c r="B156" s="13"/>
      <c r="C156" s="13"/>
      <c r="D156" s="13"/>
      <c r="E156" s="14"/>
      <c r="F156" s="14"/>
      <c r="G156" s="14"/>
      <c r="H156" s="14"/>
      <c r="I156" s="14"/>
      <c r="J156" s="14"/>
      <c r="K156" s="14"/>
      <c r="L156" s="14"/>
      <c r="M156" s="13"/>
      <c r="Q156" s="1" t="s">
        <v>380</v>
      </c>
    </row>
    <row r="157" spans="1:17" ht="30" customHeight="1" x14ac:dyDescent="0.3">
      <c r="A157" s="13"/>
      <c r="B157" s="13"/>
      <c r="C157" s="13"/>
      <c r="D157" s="13"/>
      <c r="E157" s="14"/>
      <c r="F157" s="14"/>
      <c r="G157" s="14"/>
      <c r="H157" s="14"/>
      <c r="I157" s="14"/>
      <c r="J157" s="14"/>
      <c r="K157" s="14"/>
      <c r="L157" s="14"/>
      <c r="M157" s="13"/>
      <c r="Q157" s="1" t="s">
        <v>380</v>
      </c>
    </row>
    <row r="158" spans="1:17" ht="30" customHeight="1" x14ac:dyDescent="0.3">
      <c r="A158" s="13"/>
      <c r="B158" s="13"/>
      <c r="C158" s="13"/>
      <c r="D158" s="13"/>
      <c r="E158" s="14"/>
      <c r="F158" s="14"/>
      <c r="G158" s="14"/>
      <c r="H158" s="14"/>
      <c r="I158" s="14"/>
      <c r="J158" s="14"/>
      <c r="K158" s="14"/>
      <c r="L158" s="14"/>
      <c r="M158" s="13"/>
      <c r="Q158" s="1" t="s">
        <v>380</v>
      </c>
    </row>
    <row r="159" spans="1:17" ht="30" customHeight="1" x14ac:dyDescent="0.3">
      <c r="A159" s="13"/>
      <c r="B159" s="13"/>
      <c r="C159" s="13"/>
      <c r="D159" s="13"/>
      <c r="E159" s="14"/>
      <c r="F159" s="14"/>
      <c r="G159" s="14"/>
      <c r="H159" s="14"/>
      <c r="I159" s="14"/>
      <c r="J159" s="14"/>
      <c r="K159" s="14"/>
      <c r="L159" s="14"/>
      <c r="M159" s="13"/>
      <c r="Q159" s="1" t="s">
        <v>380</v>
      </c>
    </row>
    <row r="160" spans="1:17" ht="30" customHeight="1" x14ac:dyDescent="0.3">
      <c r="A160" s="13"/>
      <c r="B160" s="13"/>
      <c r="C160" s="13"/>
      <c r="D160" s="13"/>
      <c r="E160" s="14"/>
      <c r="F160" s="14"/>
      <c r="G160" s="14"/>
      <c r="H160" s="14"/>
      <c r="I160" s="14"/>
      <c r="J160" s="14"/>
      <c r="K160" s="14"/>
      <c r="L160" s="14"/>
      <c r="M160" s="13"/>
      <c r="Q160" s="1" t="s">
        <v>380</v>
      </c>
    </row>
    <row r="161" spans="1:48" ht="30" customHeight="1" x14ac:dyDescent="0.3">
      <c r="A161" s="13"/>
      <c r="B161" s="13"/>
      <c r="C161" s="13"/>
      <c r="D161" s="13"/>
      <c r="E161" s="14"/>
      <c r="F161" s="14"/>
      <c r="G161" s="14"/>
      <c r="H161" s="14"/>
      <c r="I161" s="14"/>
      <c r="J161" s="14"/>
      <c r="K161" s="14"/>
      <c r="L161" s="14"/>
      <c r="M161" s="13"/>
      <c r="Q161" s="1" t="s">
        <v>380</v>
      </c>
    </row>
    <row r="162" spans="1:48" ht="30" customHeight="1" x14ac:dyDescent="0.3">
      <c r="A162" s="13"/>
      <c r="B162" s="13"/>
      <c r="C162" s="13"/>
      <c r="D162" s="13"/>
      <c r="E162" s="14"/>
      <c r="F162" s="14"/>
      <c r="G162" s="14"/>
      <c r="H162" s="14"/>
      <c r="I162" s="14"/>
      <c r="J162" s="14"/>
      <c r="K162" s="14"/>
      <c r="L162" s="14"/>
      <c r="M162" s="13"/>
      <c r="Q162" s="1" t="s">
        <v>380</v>
      </c>
    </row>
    <row r="163" spans="1:48" ht="30" customHeight="1" x14ac:dyDescent="0.3">
      <c r="A163" s="13"/>
      <c r="B163" s="13"/>
      <c r="C163" s="13"/>
      <c r="D163" s="13"/>
      <c r="E163" s="14"/>
      <c r="F163" s="14"/>
      <c r="G163" s="14"/>
      <c r="H163" s="14"/>
      <c r="I163" s="14"/>
      <c r="J163" s="14"/>
      <c r="K163" s="14"/>
      <c r="L163" s="14"/>
      <c r="M163" s="13"/>
      <c r="Q163" s="1" t="s">
        <v>380</v>
      </c>
    </row>
    <row r="164" spans="1:48" ht="30" customHeight="1" x14ac:dyDescent="0.3">
      <c r="A164" s="13"/>
      <c r="B164" s="13"/>
      <c r="C164" s="13"/>
      <c r="D164" s="13"/>
      <c r="E164" s="14"/>
      <c r="F164" s="14"/>
      <c r="G164" s="14"/>
      <c r="H164" s="14"/>
      <c r="I164" s="14"/>
      <c r="J164" s="14"/>
      <c r="K164" s="14"/>
      <c r="L164" s="14"/>
      <c r="M164" s="13"/>
      <c r="Q164" s="1" t="s">
        <v>380</v>
      </c>
    </row>
    <row r="165" spans="1:48" ht="30" customHeight="1" x14ac:dyDescent="0.3">
      <c r="A165" s="12" t="s">
        <v>105</v>
      </c>
      <c r="B165" s="13"/>
      <c r="C165" s="13"/>
      <c r="D165" s="13"/>
      <c r="E165" s="14"/>
      <c r="F165" s="14"/>
      <c r="G165" s="14"/>
      <c r="H165" s="14"/>
      <c r="I165" s="14"/>
      <c r="J165" s="14"/>
      <c r="K165" s="14"/>
      <c r="L165" s="14"/>
      <c r="M165" s="13"/>
      <c r="N165" t="s">
        <v>106</v>
      </c>
    </row>
    <row r="166" spans="1:48" ht="30" customHeight="1" x14ac:dyDescent="0.3">
      <c r="A166" s="12" t="s">
        <v>390</v>
      </c>
      <c r="B166" s="12" t="s">
        <v>393</v>
      </c>
      <c r="C166" s="13"/>
      <c r="D166" s="13"/>
      <c r="E166" s="14"/>
      <c r="F166" s="14"/>
      <c r="G166" s="14"/>
      <c r="H166" s="14"/>
      <c r="I166" s="14"/>
      <c r="J166" s="14"/>
      <c r="K166" s="14"/>
      <c r="L166" s="14"/>
      <c r="M166" s="13"/>
      <c r="Q166" s="1" t="s">
        <v>391</v>
      </c>
    </row>
    <row r="167" spans="1:48" ht="30" customHeight="1" x14ac:dyDescent="0.3">
      <c r="A167" s="12" t="s">
        <v>100</v>
      </c>
      <c r="B167" s="12" t="s">
        <v>101</v>
      </c>
      <c r="C167" s="12" t="s">
        <v>96</v>
      </c>
      <c r="D167" s="13">
        <v>1</v>
      </c>
      <c r="E167" s="14"/>
      <c r="F167" s="14"/>
      <c r="G167" s="14"/>
      <c r="H167" s="14"/>
      <c r="I167" s="14"/>
      <c r="J167" s="14"/>
      <c r="K167" s="14"/>
      <c r="L167" s="14"/>
      <c r="M167" s="12" t="s">
        <v>53</v>
      </c>
      <c r="N167" s="1" t="s">
        <v>103</v>
      </c>
      <c r="O167" s="1" t="s">
        <v>53</v>
      </c>
      <c r="P167" s="1" t="s">
        <v>53</v>
      </c>
      <c r="Q167" s="1" t="s">
        <v>391</v>
      </c>
      <c r="R167" s="1" t="s">
        <v>66</v>
      </c>
      <c r="S167" s="1" t="s">
        <v>66</v>
      </c>
      <c r="T167" s="1" t="s">
        <v>65</v>
      </c>
      <c r="X167">
        <v>1</v>
      </c>
      <c r="AR167" s="1" t="s">
        <v>53</v>
      </c>
      <c r="AS167" s="1" t="s">
        <v>53</v>
      </c>
      <c r="AU167" s="1" t="s">
        <v>394</v>
      </c>
      <c r="AV167">
        <v>180</v>
      </c>
    </row>
    <row r="168" spans="1:48" ht="30" customHeight="1" x14ac:dyDescent="0.3">
      <c r="A168" s="12" t="s">
        <v>395</v>
      </c>
      <c r="B168" s="12" t="s">
        <v>396</v>
      </c>
      <c r="C168" s="12" t="s">
        <v>397</v>
      </c>
      <c r="D168" s="13">
        <v>1</v>
      </c>
      <c r="E168" s="14"/>
      <c r="F168" s="14"/>
      <c r="G168" s="14"/>
      <c r="H168" s="14"/>
      <c r="I168" s="14"/>
      <c r="J168" s="14"/>
      <c r="K168" s="14"/>
      <c r="L168" s="14"/>
      <c r="M168" s="12" t="s">
        <v>53</v>
      </c>
      <c r="N168" s="1" t="s">
        <v>398</v>
      </c>
      <c r="O168" s="1" t="s">
        <v>53</v>
      </c>
      <c r="P168" s="1" t="s">
        <v>53</v>
      </c>
      <c r="Q168" s="1" t="s">
        <v>391</v>
      </c>
      <c r="R168" s="1" t="s">
        <v>66</v>
      </c>
      <c r="S168" s="1" t="s">
        <v>66</v>
      </c>
      <c r="T168" s="1" t="s">
        <v>66</v>
      </c>
      <c r="U168">
        <v>0</v>
      </c>
      <c r="V168">
        <v>0</v>
      </c>
      <c r="W168">
        <v>5.4000000000000003E-3</v>
      </c>
      <c r="AR168" s="1" t="s">
        <v>53</v>
      </c>
      <c r="AS168" s="1" t="s">
        <v>53</v>
      </c>
      <c r="AU168" s="1" t="s">
        <v>399</v>
      </c>
      <c r="AV168">
        <v>189</v>
      </c>
    </row>
    <row r="169" spans="1:48" ht="30" customHeight="1" x14ac:dyDescent="0.3">
      <c r="A169" s="13"/>
      <c r="B169" s="13"/>
      <c r="C169" s="13"/>
      <c r="D169" s="13"/>
      <c r="E169" s="14"/>
      <c r="F169" s="14"/>
      <c r="G169" s="14"/>
      <c r="H169" s="14"/>
      <c r="I169" s="14"/>
      <c r="J169" s="14"/>
      <c r="K169" s="14"/>
      <c r="L169" s="14"/>
      <c r="M169" s="13"/>
      <c r="Q169" s="1" t="s">
        <v>391</v>
      </c>
    </row>
    <row r="170" spans="1:48" ht="30" customHeight="1" x14ac:dyDescent="0.3">
      <c r="A170" s="13"/>
      <c r="B170" s="13"/>
      <c r="C170" s="13"/>
      <c r="D170" s="13"/>
      <c r="E170" s="14"/>
      <c r="F170" s="14"/>
      <c r="G170" s="14"/>
      <c r="H170" s="14"/>
      <c r="I170" s="14"/>
      <c r="J170" s="14"/>
      <c r="K170" s="14"/>
      <c r="L170" s="14"/>
      <c r="M170" s="13"/>
      <c r="Q170" s="1" t="s">
        <v>391</v>
      </c>
    </row>
    <row r="171" spans="1:48" ht="30" customHeight="1" x14ac:dyDescent="0.3">
      <c r="A171" s="13"/>
      <c r="B171" s="13"/>
      <c r="C171" s="13"/>
      <c r="D171" s="13"/>
      <c r="E171" s="14"/>
      <c r="F171" s="14"/>
      <c r="G171" s="14"/>
      <c r="H171" s="14"/>
      <c r="I171" s="14"/>
      <c r="J171" s="14"/>
      <c r="K171" s="14"/>
      <c r="L171" s="14"/>
      <c r="M171" s="13"/>
      <c r="Q171" s="1" t="s">
        <v>391</v>
      </c>
    </row>
    <row r="172" spans="1:48" ht="30" customHeight="1" x14ac:dyDescent="0.3">
      <c r="A172" s="13"/>
      <c r="B172" s="13"/>
      <c r="C172" s="13"/>
      <c r="D172" s="13"/>
      <c r="E172" s="14"/>
      <c r="F172" s="14"/>
      <c r="G172" s="14"/>
      <c r="H172" s="14"/>
      <c r="I172" s="14"/>
      <c r="J172" s="14"/>
      <c r="K172" s="14"/>
      <c r="L172" s="14"/>
      <c r="M172" s="13"/>
      <c r="Q172" s="1" t="s">
        <v>391</v>
      </c>
    </row>
    <row r="173" spans="1:48" ht="30" customHeight="1" x14ac:dyDescent="0.3">
      <c r="A173" s="13"/>
      <c r="B173" s="13"/>
      <c r="C173" s="13"/>
      <c r="D173" s="13"/>
      <c r="E173" s="14"/>
      <c r="F173" s="14"/>
      <c r="G173" s="14"/>
      <c r="H173" s="14"/>
      <c r="I173" s="14"/>
      <c r="J173" s="14"/>
      <c r="K173" s="14"/>
      <c r="L173" s="14"/>
      <c r="M173" s="13"/>
      <c r="Q173" s="1" t="s">
        <v>391</v>
      </c>
    </row>
    <row r="174" spans="1:48" ht="30" customHeight="1" x14ac:dyDescent="0.3">
      <c r="A174" s="13"/>
      <c r="B174" s="13"/>
      <c r="C174" s="13"/>
      <c r="D174" s="13"/>
      <c r="E174" s="14"/>
      <c r="F174" s="14"/>
      <c r="G174" s="14"/>
      <c r="H174" s="14"/>
      <c r="I174" s="14"/>
      <c r="J174" s="14"/>
      <c r="K174" s="14"/>
      <c r="L174" s="14"/>
      <c r="M174" s="13"/>
      <c r="Q174" s="1" t="s">
        <v>391</v>
      </c>
    </row>
    <row r="175" spans="1:48" ht="30" customHeight="1" x14ac:dyDescent="0.3">
      <c r="A175" s="13"/>
      <c r="B175" s="13"/>
      <c r="C175" s="13"/>
      <c r="D175" s="13"/>
      <c r="E175" s="14"/>
      <c r="F175" s="14"/>
      <c r="G175" s="14"/>
      <c r="H175" s="14"/>
      <c r="I175" s="14"/>
      <c r="J175" s="14"/>
      <c r="K175" s="14"/>
      <c r="L175" s="14"/>
      <c r="M175" s="13"/>
      <c r="Q175" s="1" t="s">
        <v>391</v>
      </c>
    </row>
    <row r="176" spans="1:48" ht="30" customHeight="1" x14ac:dyDescent="0.3">
      <c r="A176" s="13"/>
      <c r="B176" s="13"/>
      <c r="C176" s="13"/>
      <c r="D176" s="13"/>
      <c r="E176" s="14"/>
      <c r="F176" s="14"/>
      <c r="G176" s="14"/>
      <c r="H176" s="14"/>
      <c r="I176" s="14"/>
      <c r="J176" s="14"/>
      <c r="K176" s="14"/>
      <c r="L176" s="14"/>
      <c r="M176" s="13"/>
      <c r="Q176" s="1" t="s">
        <v>391</v>
      </c>
    </row>
    <row r="177" spans="1:48" ht="30" customHeight="1" x14ac:dyDescent="0.3">
      <c r="A177" s="13"/>
      <c r="B177" s="13"/>
      <c r="C177" s="13"/>
      <c r="D177" s="13"/>
      <c r="E177" s="14"/>
      <c r="F177" s="14"/>
      <c r="G177" s="14"/>
      <c r="H177" s="14"/>
      <c r="I177" s="14"/>
      <c r="J177" s="14"/>
      <c r="K177" s="14"/>
      <c r="L177" s="14"/>
      <c r="M177" s="13"/>
      <c r="Q177" s="1" t="s">
        <v>391</v>
      </c>
    </row>
    <row r="178" spans="1:48" ht="30" customHeight="1" x14ac:dyDescent="0.3">
      <c r="A178" s="13"/>
      <c r="B178" s="13"/>
      <c r="C178" s="13"/>
      <c r="D178" s="13"/>
      <c r="E178" s="14"/>
      <c r="F178" s="14"/>
      <c r="G178" s="14"/>
      <c r="H178" s="14"/>
      <c r="I178" s="14"/>
      <c r="J178" s="14"/>
      <c r="K178" s="14"/>
      <c r="L178" s="14"/>
      <c r="M178" s="13"/>
      <c r="Q178" s="1" t="s">
        <v>391</v>
      </c>
    </row>
    <row r="179" spans="1:48" ht="30" customHeight="1" x14ac:dyDescent="0.3">
      <c r="A179" s="13"/>
      <c r="B179" s="13"/>
      <c r="C179" s="13"/>
      <c r="D179" s="13"/>
      <c r="E179" s="14"/>
      <c r="F179" s="14"/>
      <c r="G179" s="14"/>
      <c r="H179" s="14"/>
      <c r="I179" s="14"/>
      <c r="J179" s="14"/>
      <c r="K179" s="14"/>
      <c r="L179" s="14"/>
      <c r="M179" s="13"/>
      <c r="Q179" s="1" t="s">
        <v>391</v>
      </c>
    </row>
    <row r="180" spans="1:48" ht="30" customHeight="1" x14ac:dyDescent="0.3">
      <c r="A180" s="13"/>
      <c r="B180" s="13"/>
      <c r="C180" s="13"/>
      <c r="D180" s="13"/>
      <c r="E180" s="14"/>
      <c r="F180" s="14"/>
      <c r="G180" s="14"/>
      <c r="H180" s="14"/>
      <c r="I180" s="14"/>
      <c r="J180" s="14"/>
      <c r="K180" s="14"/>
      <c r="L180" s="14"/>
      <c r="M180" s="13"/>
      <c r="Q180" s="1" t="s">
        <v>391</v>
      </c>
    </row>
    <row r="181" spans="1:48" ht="30" customHeight="1" x14ac:dyDescent="0.3">
      <c r="A181" s="13"/>
      <c r="B181" s="13"/>
      <c r="C181" s="13"/>
      <c r="D181" s="13"/>
      <c r="E181" s="14"/>
      <c r="F181" s="14"/>
      <c r="G181" s="14"/>
      <c r="H181" s="14"/>
      <c r="I181" s="14"/>
      <c r="J181" s="14"/>
      <c r="K181" s="14"/>
      <c r="L181" s="14"/>
      <c r="M181" s="13"/>
      <c r="Q181" s="1" t="s">
        <v>391</v>
      </c>
    </row>
    <row r="182" spans="1:48" ht="30" customHeight="1" x14ac:dyDescent="0.3">
      <c r="A182" s="13"/>
      <c r="B182" s="13"/>
      <c r="C182" s="13"/>
      <c r="D182" s="13"/>
      <c r="E182" s="14"/>
      <c r="F182" s="14"/>
      <c r="G182" s="14"/>
      <c r="H182" s="14"/>
      <c r="I182" s="14"/>
      <c r="J182" s="14"/>
      <c r="K182" s="14"/>
      <c r="L182" s="14"/>
      <c r="M182" s="13"/>
      <c r="Q182" s="1" t="s">
        <v>391</v>
      </c>
    </row>
    <row r="183" spans="1:48" ht="30" customHeight="1" x14ac:dyDescent="0.3">
      <c r="A183" s="13"/>
      <c r="B183" s="13"/>
      <c r="C183" s="13"/>
      <c r="D183" s="13"/>
      <c r="E183" s="14"/>
      <c r="F183" s="14"/>
      <c r="G183" s="14"/>
      <c r="H183" s="14"/>
      <c r="I183" s="14"/>
      <c r="J183" s="14"/>
      <c r="K183" s="14"/>
      <c r="L183" s="14"/>
      <c r="M183" s="13"/>
      <c r="Q183" s="1" t="s">
        <v>391</v>
      </c>
    </row>
    <row r="184" spans="1:48" ht="30" customHeight="1" x14ac:dyDescent="0.3">
      <c r="A184" s="13"/>
      <c r="B184" s="13"/>
      <c r="C184" s="13"/>
      <c r="D184" s="13"/>
      <c r="E184" s="14"/>
      <c r="F184" s="14"/>
      <c r="G184" s="14"/>
      <c r="H184" s="14"/>
      <c r="I184" s="14"/>
      <c r="J184" s="14"/>
      <c r="K184" s="14"/>
      <c r="L184" s="14"/>
      <c r="M184" s="13"/>
      <c r="Q184" s="1" t="s">
        <v>391</v>
      </c>
    </row>
    <row r="185" spans="1:48" ht="30" customHeight="1" x14ac:dyDescent="0.3">
      <c r="A185" s="13"/>
      <c r="B185" s="13"/>
      <c r="C185" s="13"/>
      <c r="D185" s="13"/>
      <c r="E185" s="14"/>
      <c r="F185" s="14"/>
      <c r="G185" s="14"/>
      <c r="H185" s="14"/>
      <c r="I185" s="14"/>
      <c r="J185" s="14"/>
      <c r="K185" s="14"/>
      <c r="L185" s="14"/>
      <c r="M185" s="13"/>
      <c r="Q185" s="1" t="s">
        <v>391</v>
      </c>
    </row>
    <row r="186" spans="1:48" ht="30" customHeight="1" x14ac:dyDescent="0.3">
      <c r="A186" s="13"/>
      <c r="B186" s="13"/>
      <c r="C186" s="13"/>
      <c r="D186" s="13"/>
      <c r="E186" s="14"/>
      <c r="F186" s="14"/>
      <c r="G186" s="14"/>
      <c r="H186" s="14"/>
      <c r="I186" s="14"/>
      <c r="J186" s="14"/>
      <c r="K186" s="14"/>
      <c r="L186" s="14"/>
      <c r="M186" s="13"/>
      <c r="Q186" s="1" t="s">
        <v>391</v>
      </c>
    </row>
    <row r="187" spans="1:48" ht="30" customHeight="1" x14ac:dyDescent="0.3">
      <c r="A187" s="13"/>
      <c r="B187" s="13"/>
      <c r="C187" s="13"/>
      <c r="D187" s="13"/>
      <c r="E187" s="14"/>
      <c r="F187" s="14"/>
      <c r="G187" s="14"/>
      <c r="H187" s="14"/>
      <c r="I187" s="14"/>
      <c r="J187" s="14"/>
      <c r="K187" s="14"/>
      <c r="L187" s="14"/>
      <c r="M187" s="13"/>
      <c r="Q187" s="1" t="s">
        <v>391</v>
      </c>
    </row>
    <row r="188" spans="1:48" ht="30" customHeight="1" x14ac:dyDescent="0.3">
      <c r="A188" s="12" t="s">
        <v>105</v>
      </c>
      <c r="B188" s="13"/>
      <c r="C188" s="13"/>
      <c r="D188" s="13"/>
      <c r="E188" s="14"/>
      <c r="F188" s="14"/>
      <c r="G188" s="14"/>
      <c r="H188" s="14"/>
      <c r="I188" s="14"/>
      <c r="J188" s="14"/>
      <c r="K188" s="14"/>
      <c r="L188" s="14"/>
      <c r="M188" s="13"/>
      <c r="N188" t="s">
        <v>106</v>
      </c>
    </row>
    <row r="189" spans="1:48" ht="30" customHeight="1" x14ac:dyDescent="0.3">
      <c r="A189" s="15" t="s">
        <v>400</v>
      </c>
      <c r="B189" s="15" t="s">
        <v>393</v>
      </c>
      <c r="C189" s="16"/>
      <c r="D189" s="16"/>
      <c r="E189" s="18"/>
      <c r="F189" s="18"/>
      <c r="G189" s="18"/>
      <c r="H189" s="18"/>
      <c r="I189" s="18"/>
      <c r="J189" s="18"/>
      <c r="K189" s="18"/>
      <c r="L189" s="18"/>
      <c r="M189" s="16" t="s">
        <v>1259</v>
      </c>
      <c r="N189" s="10"/>
      <c r="O189" s="10"/>
      <c r="P189" s="10"/>
      <c r="Q189" s="9" t="s">
        <v>401</v>
      </c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</row>
    <row r="190" spans="1:48" ht="30" customHeight="1" x14ac:dyDescent="0.3">
      <c r="A190" s="37" t="s">
        <v>254</v>
      </c>
      <c r="B190" s="37" t="s">
        <v>255</v>
      </c>
      <c r="C190" s="37" t="s">
        <v>86</v>
      </c>
      <c r="D190" s="38">
        <v>49</v>
      </c>
      <c r="E190" s="39"/>
      <c r="F190" s="39"/>
      <c r="G190" s="39"/>
      <c r="H190" s="39"/>
      <c r="I190" s="39"/>
      <c r="J190" s="39"/>
      <c r="K190" s="39"/>
      <c r="L190" s="39"/>
      <c r="M190" s="37">
        <v>24607935</v>
      </c>
      <c r="N190" s="1" t="s">
        <v>402</v>
      </c>
      <c r="O190" s="1" t="s">
        <v>53</v>
      </c>
      <c r="P190" s="1" t="s">
        <v>53</v>
      </c>
      <c r="Q190" s="1" t="s">
        <v>401</v>
      </c>
      <c r="R190" s="1" t="s">
        <v>66</v>
      </c>
      <c r="S190" s="1" t="s">
        <v>66</v>
      </c>
      <c r="T190" s="1" t="s">
        <v>65</v>
      </c>
      <c r="X190">
        <v>1</v>
      </c>
      <c r="AR190" s="1" t="s">
        <v>53</v>
      </c>
      <c r="AS190" s="1" t="s">
        <v>53</v>
      </c>
      <c r="AU190" s="1" t="s">
        <v>403</v>
      </c>
      <c r="AV190">
        <v>183</v>
      </c>
    </row>
    <row r="191" spans="1:48" ht="30" customHeight="1" x14ac:dyDescent="0.3">
      <c r="A191" s="37" t="s">
        <v>259</v>
      </c>
      <c r="B191" s="37" t="s">
        <v>260</v>
      </c>
      <c r="C191" s="37" t="s">
        <v>86</v>
      </c>
      <c r="D191" s="38">
        <v>45</v>
      </c>
      <c r="E191" s="39"/>
      <c r="F191" s="39"/>
      <c r="G191" s="39"/>
      <c r="H191" s="39"/>
      <c r="I191" s="39"/>
      <c r="J191" s="39"/>
      <c r="K191" s="39"/>
      <c r="L191" s="39"/>
      <c r="M191" s="37">
        <v>23799287</v>
      </c>
      <c r="N191" s="1" t="s">
        <v>404</v>
      </c>
      <c r="O191" s="1" t="s">
        <v>53</v>
      </c>
      <c r="P191" s="1" t="s">
        <v>53</v>
      </c>
      <c r="Q191" s="1" t="s">
        <v>401</v>
      </c>
      <c r="R191" s="1" t="s">
        <v>66</v>
      </c>
      <c r="S191" s="1" t="s">
        <v>66</v>
      </c>
      <c r="T191" s="1" t="s">
        <v>65</v>
      </c>
      <c r="X191">
        <v>1</v>
      </c>
      <c r="AR191" s="1" t="s">
        <v>53</v>
      </c>
      <c r="AS191" s="1" t="s">
        <v>53</v>
      </c>
      <c r="AU191" s="1" t="s">
        <v>405</v>
      </c>
      <c r="AV191">
        <v>184</v>
      </c>
    </row>
    <row r="192" spans="1:48" ht="30" customHeight="1" x14ac:dyDescent="0.3">
      <c r="A192" s="37" t="s">
        <v>264</v>
      </c>
      <c r="B192" s="37" t="s">
        <v>265</v>
      </c>
      <c r="C192" s="37" t="s">
        <v>86</v>
      </c>
      <c r="D192" s="38">
        <v>45</v>
      </c>
      <c r="E192" s="39"/>
      <c r="F192" s="39"/>
      <c r="G192" s="39"/>
      <c r="H192" s="39"/>
      <c r="I192" s="39"/>
      <c r="J192" s="39"/>
      <c r="K192" s="39"/>
      <c r="L192" s="39"/>
      <c r="M192" s="37">
        <v>24118238</v>
      </c>
      <c r="N192" s="1" t="s">
        <v>406</v>
      </c>
      <c r="O192" s="1" t="s">
        <v>53</v>
      </c>
      <c r="P192" s="1" t="s">
        <v>53</v>
      </c>
      <c r="Q192" s="1" t="s">
        <v>401</v>
      </c>
      <c r="R192" s="1" t="s">
        <v>66</v>
      </c>
      <c r="S192" s="1" t="s">
        <v>66</v>
      </c>
      <c r="T192" s="1" t="s">
        <v>65</v>
      </c>
      <c r="X192">
        <v>1</v>
      </c>
      <c r="AR192" s="1" t="s">
        <v>53</v>
      </c>
      <c r="AS192" s="1" t="s">
        <v>53</v>
      </c>
      <c r="AU192" s="1" t="s">
        <v>407</v>
      </c>
      <c r="AV192">
        <v>185</v>
      </c>
    </row>
    <row r="193" spans="1:48" ht="30" customHeight="1" x14ac:dyDescent="0.3">
      <c r="A193" s="37" t="s">
        <v>269</v>
      </c>
      <c r="B193" s="37" t="s">
        <v>270</v>
      </c>
      <c r="C193" s="37" t="s">
        <v>86</v>
      </c>
      <c r="D193" s="38">
        <v>38</v>
      </c>
      <c r="E193" s="39"/>
      <c r="F193" s="39"/>
      <c r="G193" s="39"/>
      <c r="H193" s="39"/>
      <c r="I193" s="39"/>
      <c r="J193" s="39"/>
      <c r="K193" s="39"/>
      <c r="L193" s="39"/>
      <c r="M193" s="37">
        <v>23814774</v>
      </c>
      <c r="N193" s="1" t="s">
        <v>408</v>
      </c>
      <c r="O193" s="1" t="s">
        <v>53</v>
      </c>
      <c r="P193" s="1" t="s">
        <v>53</v>
      </c>
      <c r="Q193" s="1" t="s">
        <v>401</v>
      </c>
      <c r="R193" s="1" t="s">
        <v>66</v>
      </c>
      <c r="S193" s="1" t="s">
        <v>66</v>
      </c>
      <c r="T193" s="1" t="s">
        <v>65</v>
      </c>
      <c r="X193">
        <v>1</v>
      </c>
      <c r="AR193" s="1" t="s">
        <v>53</v>
      </c>
      <c r="AS193" s="1" t="s">
        <v>53</v>
      </c>
      <c r="AU193" s="1" t="s">
        <v>409</v>
      </c>
      <c r="AV193">
        <v>186</v>
      </c>
    </row>
    <row r="194" spans="1:48" ht="30" customHeight="1" x14ac:dyDescent="0.3">
      <c r="A194" s="37" t="s">
        <v>274</v>
      </c>
      <c r="B194" s="37" t="s">
        <v>270</v>
      </c>
      <c r="C194" s="37" t="s">
        <v>86</v>
      </c>
      <c r="D194" s="38">
        <v>27</v>
      </c>
      <c r="E194" s="39"/>
      <c r="F194" s="39"/>
      <c r="G194" s="39"/>
      <c r="H194" s="39"/>
      <c r="I194" s="39"/>
      <c r="J194" s="39"/>
      <c r="K194" s="39"/>
      <c r="L194" s="39"/>
      <c r="M194" s="37">
        <v>25345134</v>
      </c>
      <c r="N194" s="1" t="s">
        <v>410</v>
      </c>
      <c r="O194" s="1" t="s">
        <v>53</v>
      </c>
      <c r="P194" s="1" t="s">
        <v>53</v>
      </c>
      <c r="Q194" s="1" t="s">
        <v>401</v>
      </c>
      <c r="R194" s="1" t="s">
        <v>66</v>
      </c>
      <c r="S194" s="1" t="s">
        <v>66</v>
      </c>
      <c r="T194" s="1" t="s">
        <v>65</v>
      </c>
      <c r="X194">
        <v>1</v>
      </c>
      <c r="AR194" s="1" t="s">
        <v>53</v>
      </c>
      <c r="AS194" s="1" t="s">
        <v>53</v>
      </c>
      <c r="AU194" s="1" t="s">
        <v>411</v>
      </c>
      <c r="AV194">
        <v>187</v>
      </c>
    </row>
    <row r="195" spans="1:48" ht="30" customHeight="1" x14ac:dyDescent="0.3">
      <c r="A195" s="37" t="s">
        <v>278</v>
      </c>
      <c r="B195" s="37" t="s">
        <v>270</v>
      </c>
      <c r="C195" s="37" t="s">
        <v>86</v>
      </c>
      <c r="D195" s="38">
        <v>11</v>
      </c>
      <c r="E195" s="39"/>
      <c r="F195" s="39"/>
      <c r="G195" s="39"/>
      <c r="H195" s="39"/>
      <c r="I195" s="39"/>
      <c r="J195" s="39"/>
      <c r="K195" s="39"/>
      <c r="L195" s="39"/>
      <c r="M195" s="37">
        <v>25345134</v>
      </c>
      <c r="N195" s="1" t="s">
        <v>412</v>
      </c>
      <c r="O195" s="1" t="s">
        <v>53</v>
      </c>
      <c r="P195" s="1" t="s">
        <v>53</v>
      </c>
      <c r="Q195" s="1" t="s">
        <v>401</v>
      </c>
      <c r="R195" s="1" t="s">
        <v>66</v>
      </c>
      <c r="S195" s="1" t="s">
        <v>66</v>
      </c>
      <c r="T195" s="1" t="s">
        <v>65</v>
      </c>
      <c r="X195">
        <v>1</v>
      </c>
      <c r="AR195" s="1" t="s">
        <v>53</v>
      </c>
      <c r="AS195" s="1" t="s">
        <v>53</v>
      </c>
      <c r="AU195" s="1" t="s">
        <v>413</v>
      </c>
      <c r="AV195">
        <v>188</v>
      </c>
    </row>
    <row r="196" spans="1:48" ht="30" customHeight="1" x14ac:dyDescent="0.3">
      <c r="A196" s="12" t="s">
        <v>414</v>
      </c>
      <c r="B196" s="12" t="s">
        <v>53</v>
      </c>
      <c r="C196" s="12" t="s">
        <v>53</v>
      </c>
      <c r="D196" s="13"/>
      <c r="E196" s="14"/>
      <c r="F196" s="14"/>
      <c r="G196" s="14"/>
      <c r="H196" s="14"/>
      <c r="I196" s="14"/>
      <c r="J196" s="14"/>
      <c r="K196" s="14"/>
      <c r="L196" s="14"/>
      <c r="M196" s="12" t="s">
        <v>53</v>
      </c>
      <c r="N196" s="1" t="s">
        <v>415</v>
      </c>
      <c r="O196" s="1" t="s">
        <v>53</v>
      </c>
      <c r="P196" s="1" t="s">
        <v>53</v>
      </c>
      <c r="Q196" s="1" t="s">
        <v>53</v>
      </c>
      <c r="R196" s="1" t="s">
        <v>66</v>
      </c>
      <c r="S196" s="1" t="s">
        <v>66</v>
      </c>
      <c r="T196" s="1" t="s">
        <v>66</v>
      </c>
      <c r="AR196" s="1" t="s">
        <v>53</v>
      </c>
      <c r="AS196" s="1" t="s">
        <v>53</v>
      </c>
      <c r="AU196" s="1" t="s">
        <v>416</v>
      </c>
      <c r="AV196">
        <v>190</v>
      </c>
    </row>
    <row r="197" spans="1:48" ht="30" customHeight="1" x14ac:dyDescent="0.3">
      <c r="A197" s="12" t="s">
        <v>395</v>
      </c>
      <c r="B197" s="12" t="s">
        <v>396</v>
      </c>
      <c r="C197" s="12" t="s">
        <v>397</v>
      </c>
      <c r="D197" s="13">
        <v>1</v>
      </c>
      <c r="E197" s="14"/>
      <c r="F197" s="14"/>
      <c r="G197" s="14"/>
      <c r="H197" s="14"/>
      <c r="I197" s="14"/>
      <c r="J197" s="14"/>
      <c r="K197" s="14"/>
      <c r="L197" s="14"/>
      <c r="M197" s="12" t="s">
        <v>53</v>
      </c>
      <c r="N197" s="1" t="s">
        <v>398</v>
      </c>
      <c r="O197" s="1" t="s">
        <v>53</v>
      </c>
      <c r="P197" s="1" t="s">
        <v>53</v>
      </c>
      <c r="Q197" s="1" t="s">
        <v>401</v>
      </c>
      <c r="R197" s="1" t="s">
        <v>66</v>
      </c>
      <c r="S197" s="1" t="s">
        <v>66</v>
      </c>
      <c r="T197" s="1" t="s">
        <v>66</v>
      </c>
      <c r="U197">
        <v>0</v>
      </c>
      <c r="V197">
        <v>0</v>
      </c>
      <c r="W197">
        <v>5.4000000000000003E-3</v>
      </c>
      <c r="AR197" s="1" t="s">
        <v>53</v>
      </c>
      <c r="AS197" s="1" t="s">
        <v>53</v>
      </c>
      <c r="AU197" s="1" t="s">
        <v>417</v>
      </c>
      <c r="AV197">
        <v>191</v>
      </c>
    </row>
    <row r="198" spans="1:48" ht="30" customHeight="1" x14ac:dyDescent="0.3">
      <c r="A198" s="13"/>
      <c r="B198" s="13"/>
      <c r="C198" s="13"/>
      <c r="D198" s="13"/>
      <c r="E198" s="14"/>
      <c r="F198" s="14"/>
      <c r="G198" s="14"/>
      <c r="H198" s="14"/>
      <c r="I198" s="14"/>
      <c r="J198" s="14"/>
      <c r="K198" s="14"/>
      <c r="L198" s="14"/>
      <c r="M198" s="13"/>
      <c r="Q198" s="1" t="s">
        <v>401</v>
      </c>
    </row>
    <row r="199" spans="1:48" ht="30" customHeight="1" x14ac:dyDescent="0.3">
      <c r="A199" s="13"/>
      <c r="B199" s="13"/>
      <c r="C199" s="13"/>
      <c r="D199" s="13"/>
      <c r="E199" s="14"/>
      <c r="F199" s="14"/>
      <c r="G199" s="14"/>
      <c r="H199" s="14"/>
      <c r="I199" s="14"/>
      <c r="J199" s="14"/>
      <c r="K199" s="14"/>
      <c r="L199" s="14"/>
      <c r="M199" s="13"/>
      <c r="Q199" s="1" t="s">
        <v>401</v>
      </c>
    </row>
    <row r="200" spans="1:48" ht="30" customHeight="1" x14ac:dyDescent="0.3">
      <c r="A200" s="13"/>
      <c r="B200" s="13"/>
      <c r="C200" s="13"/>
      <c r="D200" s="13"/>
      <c r="E200" s="14"/>
      <c r="F200" s="14"/>
      <c r="G200" s="14"/>
      <c r="H200" s="14"/>
      <c r="I200" s="14"/>
      <c r="J200" s="14"/>
      <c r="K200" s="14"/>
      <c r="L200" s="14"/>
      <c r="M200" s="13"/>
      <c r="Q200" s="1" t="s">
        <v>401</v>
      </c>
    </row>
    <row r="201" spans="1:48" ht="30" customHeight="1" x14ac:dyDescent="0.3">
      <c r="A201" s="13"/>
      <c r="B201" s="13"/>
      <c r="C201" s="13"/>
      <c r="D201" s="13"/>
      <c r="E201" s="14"/>
      <c r="F201" s="14"/>
      <c r="G201" s="14"/>
      <c r="H201" s="14"/>
      <c r="I201" s="14"/>
      <c r="J201" s="14"/>
      <c r="K201" s="14"/>
      <c r="L201" s="14"/>
      <c r="M201" s="13"/>
      <c r="Q201" s="1" t="s">
        <v>401</v>
      </c>
    </row>
    <row r="202" spans="1:48" ht="30" customHeight="1" x14ac:dyDescent="0.3">
      <c r="A202" s="13"/>
      <c r="B202" s="13"/>
      <c r="C202" s="13"/>
      <c r="D202" s="13"/>
      <c r="E202" s="14"/>
      <c r="F202" s="14"/>
      <c r="G202" s="14"/>
      <c r="H202" s="14"/>
      <c r="I202" s="14"/>
      <c r="J202" s="14"/>
      <c r="K202" s="14"/>
      <c r="L202" s="14"/>
      <c r="M202" s="13"/>
      <c r="Q202" s="1" t="s">
        <v>401</v>
      </c>
    </row>
    <row r="203" spans="1:48" ht="30" customHeight="1" x14ac:dyDescent="0.3">
      <c r="A203" s="13"/>
      <c r="B203" s="13"/>
      <c r="C203" s="13"/>
      <c r="D203" s="13"/>
      <c r="E203" s="14"/>
      <c r="F203" s="14"/>
      <c r="G203" s="14"/>
      <c r="H203" s="14"/>
      <c r="I203" s="14"/>
      <c r="J203" s="14"/>
      <c r="K203" s="14"/>
      <c r="L203" s="14"/>
      <c r="M203" s="13"/>
      <c r="Q203" s="1" t="s">
        <v>401</v>
      </c>
    </row>
    <row r="204" spans="1:48" ht="30" customHeight="1" x14ac:dyDescent="0.3">
      <c r="A204" s="13"/>
      <c r="B204" s="13"/>
      <c r="C204" s="13"/>
      <c r="D204" s="13"/>
      <c r="E204" s="14"/>
      <c r="F204" s="14"/>
      <c r="G204" s="14"/>
      <c r="H204" s="14"/>
      <c r="I204" s="14"/>
      <c r="J204" s="14"/>
      <c r="K204" s="14"/>
      <c r="L204" s="14"/>
      <c r="M204" s="13"/>
      <c r="Q204" s="1" t="s">
        <v>401</v>
      </c>
    </row>
    <row r="205" spans="1:48" ht="30" customHeight="1" x14ac:dyDescent="0.3">
      <c r="A205" s="13"/>
      <c r="B205" s="13"/>
      <c r="C205" s="13"/>
      <c r="D205" s="13"/>
      <c r="E205" s="14"/>
      <c r="F205" s="14"/>
      <c r="G205" s="14"/>
      <c r="H205" s="14"/>
      <c r="I205" s="14"/>
      <c r="J205" s="14"/>
      <c r="K205" s="14"/>
      <c r="L205" s="14"/>
      <c r="M205" s="13"/>
      <c r="Q205" s="1" t="s">
        <v>401</v>
      </c>
    </row>
    <row r="206" spans="1:48" ht="30" customHeight="1" x14ac:dyDescent="0.3">
      <c r="A206" s="13"/>
      <c r="B206" s="13"/>
      <c r="C206" s="13"/>
      <c r="D206" s="13"/>
      <c r="E206" s="14"/>
      <c r="F206" s="14"/>
      <c r="G206" s="14"/>
      <c r="H206" s="14"/>
      <c r="I206" s="14"/>
      <c r="J206" s="14"/>
      <c r="K206" s="14"/>
      <c r="L206" s="14"/>
      <c r="M206" s="13"/>
      <c r="Q206" s="1" t="s">
        <v>401</v>
      </c>
    </row>
    <row r="207" spans="1:48" ht="30" customHeight="1" x14ac:dyDescent="0.3">
      <c r="A207" s="13"/>
      <c r="B207" s="13"/>
      <c r="C207" s="13"/>
      <c r="D207" s="13"/>
      <c r="E207" s="14"/>
      <c r="F207" s="14"/>
      <c r="G207" s="14"/>
      <c r="H207" s="14"/>
      <c r="I207" s="14"/>
      <c r="J207" s="14"/>
      <c r="K207" s="14"/>
      <c r="L207" s="14"/>
      <c r="M207" s="13"/>
      <c r="Q207" s="1" t="s">
        <v>401</v>
      </c>
    </row>
    <row r="208" spans="1:48" ht="30" customHeight="1" x14ac:dyDescent="0.3">
      <c r="A208" s="13"/>
      <c r="B208" s="13"/>
      <c r="C208" s="13"/>
      <c r="D208" s="13"/>
      <c r="E208" s="14"/>
      <c r="F208" s="14"/>
      <c r="G208" s="14"/>
      <c r="H208" s="14"/>
      <c r="I208" s="14"/>
      <c r="J208" s="14"/>
      <c r="K208" s="14"/>
      <c r="L208" s="14"/>
      <c r="M208" s="13"/>
      <c r="Q208" s="1" t="s">
        <v>401</v>
      </c>
    </row>
    <row r="209" spans="1:17" ht="30" customHeight="1" x14ac:dyDescent="0.3">
      <c r="A209" s="13"/>
      <c r="B209" s="13"/>
      <c r="C209" s="13"/>
      <c r="D209" s="13"/>
      <c r="E209" s="14"/>
      <c r="F209" s="14"/>
      <c r="G209" s="14"/>
      <c r="H209" s="14"/>
      <c r="I209" s="14"/>
      <c r="J209" s="14"/>
      <c r="K209" s="14"/>
      <c r="L209" s="14"/>
      <c r="M209" s="13"/>
      <c r="Q209" s="1" t="s">
        <v>401</v>
      </c>
    </row>
    <row r="210" spans="1:17" ht="30" customHeight="1" x14ac:dyDescent="0.3">
      <c r="A210" s="13"/>
      <c r="B210" s="13"/>
      <c r="C210" s="13"/>
      <c r="D210" s="13"/>
      <c r="E210" s="14"/>
      <c r="F210" s="14"/>
      <c r="G210" s="14"/>
      <c r="H210" s="14"/>
      <c r="I210" s="14"/>
      <c r="J210" s="14"/>
      <c r="K210" s="14"/>
      <c r="L210" s="14"/>
      <c r="M210" s="13"/>
      <c r="Q210" s="1" t="s">
        <v>401</v>
      </c>
    </row>
    <row r="211" spans="1:17" ht="30" customHeight="1" x14ac:dyDescent="0.3">
      <c r="A211" s="12" t="s">
        <v>105</v>
      </c>
      <c r="B211" s="13"/>
      <c r="C211" s="13"/>
      <c r="D211" s="13"/>
      <c r="E211" s="14"/>
      <c r="F211" s="14"/>
      <c r="G211" s="14"/>
      <c r="H211" s="14"/>
      <c r="I211" s="14"/>
      <c r="J211" s="14"/>
      <c r="K211" s="14"/>
      <c r="L211" s="14"/>
      <c r="M211" s="13"/>
      <c r="N211" t="s">
        <v>106</v>
      </c>
    </row>
  </sheetData>
  <mergeCells count="44">
    <mergeCell ref="AU3:AU4"/>
    <mergeCell ref="AV3:AV4"/>
    <mergeCell ref="AO3:AO4"/>
    <mergeCell ref="AP3:AP4"/>
    <mergeCell ref="AQ3:AQ4"/>
    <mergeCell ref="AR3:AR4"/>
    <mergeCell ref="AS3:AS4"/>
    <mergeCell ref="AT3:AT4"/>
    <mergeCell ref="AN3:AN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  <mergeCell ref="AM3:AM4"/>
    <mergeCell ref="AB3:AB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P3:P4"/>
    <mergeCell ref="A3:A4"/>
    <mergeCell ref="B3:B4"/>
    <mergeCell ref="C3:C4"/>
    <mergeCell ref="D3:D4"/>
    <mergeCell ref="E3:F3"/>
    <mergeCell ref="G3:H3"/>
    <mergeCell ref="I3:J3"/>
    <mergeCell ref="K3:L3"/>
    <mergeCell ref="M3:M4"/>
    <mergeCell ref="N3:N4"/>
    <mergeCell ref="O3:O4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7" manualBreakCount="7">
    <brk id="27" max="16383" man="1"/>
    <brk id="50" max="16383" man="1"/>
    <brk id="96" max="16383" man="1"/>
    <brk id="142" max="16383" man="1"/>
    <brk id="165" max="16383" man="1"/>
    <brk id="188" max="16383" man="1"/>
    <brk id="2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8"/>
  <sheetViews>
    <sheetView topLeftCell="B40" workbookViewId="0">
      <selection activeCell="G16" sqref="G16"/>
    </sheetView>
  </sheetViews>
  <sheetFormatPr defaultRowHeight="16.5" x14ac:dyDescent="0.3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2" width="2.625" hidden="1" customWidth="1"/>
    <col min="13" max="13" width="20.625" customWidth="1"/>
    <col min="14" max="14" width="2.625" hidden="1" customWidth="1"/>
  </cols>
  <sheetData>
    <row r="1" spans="1:14" ht="30" customHeight="1" x14ac:dyDescent="0.3">
      <c r="A1" s="3"/>
      <c r="B1" s="2" t="s">
        <v>418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4" ht="30" customHeight="1" x14ac:dyDescent="0.3">
      <c r="A2" s="19"/>
      <c r="B2" s="20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14" ht="30" customHeight="1" x14ac:dyDescent="0.3">
      <c r="A3" s="7" t="s">
        <v>419</v>
      </c>
      <c r="B3" s="7" t="s">
        <v>2</v>
      </c>
      <c r="C3" s="7" t="s">
        <v>3</v>
      </c>
      <c r="D3" s="7" t="s">
        <v>4</v>
      </c>
      <c r="E3" s="7" t="s">
        <v>420</v>
      </c>
      <c r="F3" s="7" t="s">
        <v>421</v>
      </c>
      <c r="G3" s="7" t="s">
        <v>422</v>
      </c>
      <c r="H3" s="7" t="s">
        <v>423</v>
      </c>
      <c r="I3" s="7" t="s">
        <v>424</v>
      </c>
      <c r="J3" s="7" t="s">
        <v>425</v>
      </c>
      <c r="K3" s="7" t="s">
        <v>426</v>
      </c>
      <c r="L3" s="7" t="s">
        <v>427</v>
      </c>
      <c r="M3" s="7" t="s">
        <v>428</v>
      </c>
      <c r="N3" s="1" t="s">
        <v>429</v>
      </c>
    </row>
    <row r="4" spans="1:14" ht="30" customHeight="1" x14ac:dyDescent="0.3">
      <c r="A4" s="21" t="s">
        <v>98</v>
      </c>
      <c r="B4" s="21" t="s">
        <v>95</v>
      </c>
      <c r="C4" s="21" t="s">
        <v>53</v>
      </c>
      <c r="D4" s="21" t="s">
        <v>96</v>
      </c>
      <c r="E4" s="29"/>
      <c r="F4" s="29"/>
      <c r="G4" s="29"/>
      <c r="H4" s="29"/>
      <c r="I4" s="21" t="s">
        <v>97</v>
      </c>
      <c r="J4" s="21" t="s">
        <v>53</v>
      </c>
      <c r="K4" s="21" t="s">
        <v>53</v>
      </c>
      <c r="L4" s="21" t="s">
        <v>53</v>
      </c>
      <c r="M4" s="21" t="s">
        <v>441</v>
      </c>
      <c r="N4" s="1" t="s">
        <v>53</v>
      </c>
    </row>
    <row r="5" spans="1:14" ht="30" customHeight="1" x14ac:dyDescent="0.3">
      <c r="A5" s="21" t="s">
        <v>111</v>
      </c>
      <c r="B5" s="21" t="s">
        <v>60</v>
      </c>
      <c r="C5" s="21" t="s">
        <v>109</v>
      </c>
      <c r="D5" s="21" t="s">
        <v>62</v>
      </c>
      <c r="E5" s="29"/>
      <c r="F5" s="29"/>
      <c r="G5" s="29"/>
      <c r="H5" s="29"/>
      <c r="I5" s="21" t="s">
        <v>110</v>
      </c>
      <c r="J5" s="21" t="s">
        <v>53</v>
      </c>
      <c r="K5" s="21" t="s">
        <v>53</v>
      </c>
      <c r="L5" s="21" t="s">
        <v>53</v>
      </c>
      <c r="M5" s="21" t="s">
        <v>455</v>
      </c>
      <c r="N5" s="1" t="s">
        <v>53</v>
      </c>
    </row>
    <row r="6" spans="1:14" ht="30" customHeight="1" x14ac:dyDescent="0.3">
      <c r="A6" s="21" t="s">
        <v>167</v>
      </c>
      <c r="B6" s="21" t="s">
        <v>60</v>
      </c>
      <c r="C6" s="21" t="s">
        <v>165</v>
      </c>
      <c r="D6" s="21" t="s">
        <v>62</v>
      </c>
      <c r="E6" s="29"/>
      <c r="F6" s="29"/>
      <c r="G6" s="29"/>
      <c r="H6" s="29"/>
      <c r="I6" s="21" t="s">
        <v>166</v>
      </c>
      <c r="J6" s="21" t="s">
        <v>53</v>
      </c>
      <c r="K6" s="21" t="s">
        <v>53</v>
      </c>
      <c r="L6" s="21" t="s">
        <v>53</v>
      </c>
      <c r="M6" s="21" t="s">
        <v>455</v>
      </c>
      <c r="N6" s="1" t="s">
        <v>53</v>
      </c>
    </row>
    <row r="7" spans="1:14" ht="30" customHeight="1" x14ac:dyDescent="0.3">
      <c r="A7" s="21" t="s">
        <v>171</v>
      </c>
      <c r="B7" s="21" t="s">
        <v>60</v>
      </c>
      <c r="C7" s="21" t="s">
        <v>169</v>
      </c>
      <c r="D7" s="21" t="s">
        <v>62</v>
      </c>
      <c r="E7" s="29"/>
      <c r="F7" s="29"/>
      <c r="G7" s="29"/>
      <c r="H7" s="29"/>
      <c r="I7" s="21" t="s">
        <v>170</v>
      </c>
      <c r="J7" s="21" t="s">
        <v>53</v>
      </c>
      <c r="K7" s="21" t="s">
        <v>53</v>
      </c>
      <c r="L7" s="21" t="s">
        <v>53</v>
      </c>
      <c r="M7" s="21" t="s">
        <v>455</v>
      </c>
      <c r="N7" s="1" t="s">
        <v>53</v>
      </c>
    </row>
    <row r="8" spans="1:14" ht="30" customHeight="1" x14ac:dyDescent="0.3">
      <c r="A8" s="21" t="s">
        <v>320</v>
      </c>
      <c r="B8" s="21" t="s">
        <v>60</v>
      </c>
      <c r="C8" s="21" t="s">
        <v>318</v>
      </c>
      <c r="D8" s="21" t="s">
        <v>62</v>
      </c>
      <c r="E8" s="29"/>
      <c r="F8" s="29"/>
      <c r="G8" s="29"/>
      <c r="H8" s="29"/>
      <c r="I8" s="21" t="s">
        <v>319</v>
      </c>
      <c r="J8" s="21" t="s">
        <v>53</v>
      </c>
      <c r="K8" s="21" t="s">
        <v>53</v>
      </c>
      <c r="L8" s="21" t="s">
        <v>53</v>
      </c>
      <c r="M8" s="21" t="s">
        <v>455</v>
      </c>
      <c r="N8" s="1" t="s">
        <v>53</v>
      </c>
    </row>
    <row r="9" spans="1:14" ht="30" customHeight="1" x14ac:dyDescent="0.3">
      <c r="A9" s="21" t="s">
        <v>64</v>
      </c>
      <c r="B9" s="21" t="s">
        <v>60</v>
      </c>
      <c r="C9" s="21" t="s">
        <v>61</v>
      </c>
      <c r="D9" s="21" t="s">
        <v>62</v>
      </c>
      <c r="E9" s="29"/>
      <c r="F9" s="29"/>
      <c r="G9" s="29"/>
      <c r="H9" s="29"/>
      <c r="I9" s="21" t="s">
        <v>63</v>
      </c>
      <c r="J9" s="21" t="s">
        <v>53</v>
      </c>
      <c r="K9" s="21" t="s">
        <v>53</v>
      </c>
      <c r="L9" s="21" t="s">
        <v>53</v>
      </c>
      <c r="M9" s="21" t="s">
        <v>455</v>
      </c>
      <c r="N9" s="1" t="s">
        <v>53</v>
      </c>
    </row>
    <row r="10" spans="1:14" ht="30" customHeight="1" x14ac:dyDescent="0.3">
      <c r="A10" s="21" t="s">
        <v>115</v>
      </c>
      <c r="B10" s="21" t="s">
        <v>60</v>
      </c>
      <c r="C10" s="21" t="s">
        <v>113</v>
      </c>
      <c r="D10" s="21" t="s">
        <v>62</v>
      </c>
      <c r="E10" s="29"/>
      <c r="F10" s="29"/>
      <c r="G10" s="29"/>
      <c r="H10" s="29"/>
      <c r="I10" s="21" t="s">
        <v>114</v>
      </c>
      <c r="J10" s="21" t="s">
        <v>53</v>
      </c>
      <c r="K10" s="21" t="s">
        <v>53</v>
      </c>
      <c r="L10" s="21" t="s">
        <v>53</v>
      </c>
      <c r="M10" s="21" t="s">
        <v>455</v>
      </c>
      <c r="N10" s="1" t="s">
        <v>53</v>
      </c>
    </row>
    <row r="11" spans="1:14" ht="30" customHeight="1" x14ac:dyDescent="0.3">
      <c r="A11" s="21" t="s">
        <v>176</v>
      </c>
      <c r="B11" s="21" t="s">
        <v>60</v>
      </c>
      <c r="C11" s="21" t="s">
        <v>174</v>
      </c>
      <c r="D11" s="21" t="s">
        <v>62</v>
      </c>
      <c r="E11" s="29"/>
      <c r="F11" s="29"/>
      <c r="G11" s="29"/>
      <c r="H11" s="29"/>
      <c r="I11" s="21" t="s">
        <v>175</v>
      </c>
      <c r="J11" s="21" t="s">
        <v>53</v>
      </c>
      <c r="K11" s="21" t="s">
        <v>53</v>
      </c>
      <c r="L11" s="21" t="s">
        <v>53</v>
      </c>
      <c r="M11" s="21" t="s">
        <v>455</v>
      </c>
      <c r="N11" s="1" t="s">
        <v>53</v>
      </c>
    </row>
    <row r="12" spans="1:14" ht="30" customHeight="1" x14ac:dyDescent="0.3">
      <c r="A12" s="21" t="s">
        <v>180</v>
      </c>
      <c r="B12" s="21" t="s">
        <v>60</v>
      </c>
      <c r="C12" s="21" t="s">
        <v>178</v>
      </c>
      <c r="D12" s="21" t="s">
        <v>62</v>
      </c>
      <c r="E12" s="29"/>
      <c r="F12" s="29"/>
      <c r="G12" s="29"/>
      <c r="H12" s="29"/>
      <c r="I12" s="21" t="s">
        <v>179</v>
      </c>
      <c r="J12" s="21" t="s">
        <v>53</v>
      </c>
      <c r="K12" s="21" t="s">
        <v>53</v>
      </c>
      <c r="L12" s="21" t="s">
        <v>53</v>
      </c>
      <c r="M12" s="21" t="s">
        <v>455</v>
      </c>
      <c r="N12" s="1" t="s">
        <v>53</v>
      </c>
    </row>
    <row r="13" spans="1:14" ht="30" customHeight="1" x14ac:dyDescent="0.3">
      <c r="A13" s="21" t="s">
        <v>325</v>
      </c>
      <c r="B13" s="21" t="s">
        <v>60</v>
      </c>
      <c r="C13" s="21" t="s">
        <v>323</v>
      </c>
      <c r="D13" s="21" t="s">
        <v>62</v>
      </c>
      <c r="E13" s="29"/>
      <c r="F13" s="29"/>
      <c r="G13" s="29"/>
      <c r="H13" s="29"/>
      <c r="I13" s="21" t="s">
        <v>324</v>
      </c>
      <c r="J13" s="21" t="s">
        <v>53</v>
      </c>
      <c r="K13" s="21" t="s">
        <v>53</v>
      </c>
      <c r="L13" s="21" t="s">
        <v>53</v>
      </c>
      <c r="M13" s="21" t="s">
        <v>455</v>
      </c>
      <c r="N13" s="1" t="s">
        <v>53</v>
      </c>
    </row>
    <row r="14" spans="1:14" ht="30" customHeight="1" x14ac:dyDescent="0.3">
      <c r="A14" s="21" t="s">
        <v>185</v>
      </c>
      <c r="B14" s="21" t="s">
        <v>182</v>
      </c>
      <c r="C14" s="21" t="s">
        <v>183</v>
      </c>
      <c r="D14" s="21" t="s">
        <v>62</v>
      </c>
      <c r="E14" s="29"/>
      <c r="F14" s="29"/>
      <c r="G14" s="29"/>
      <c r="H14" s="29"/>
      <c r="I14" s="21" t="s">
        <v>184</v>
      </c>
      <c r="J14" s="21" t="s">
        <v>53</v>
      </c>
      <c r="K14" s="21" t="s">
        <v>53</v>
      </c>
      <c r="L14" s="21" t="s">
        <v>53</v>
      </c>
      <c r="M14" s="21" t="s">
        <v>455</v>
      </c>
      <c r="N14" s="1" t="s">
        <v>53</v>
      </c>
    </row>
    <row r="15" spans="1:14" ht="30" customHeight="1" x14ac:dyDescent="0.3">
      <c r="A15" s="21" t="s">
        <v>189</v>
      </c>
      <c r="B15" s="21" t="s">
        <v>182</v>
      </c>
      <c r="C15" s="21" t="s">
        <v>187</v>
      </c>
      <c r="D15" s="21" t="s">
        <v>62</v>
      </c>
      <c r="E15" s="29"/>
      <c r="F15" s="29"/>
      <c r="G15" s="29"/>
      <c r="H15" s="29"/>
      <c r="I15" s="21" t="s">
        <v>188</v>
      </c>
      <c r="J15" s="21" t="s">
        <v>53</v>
      </c>
      <c r="K15" s="21" t="s">
        <v>53</v>
      </c>
      <c r="L15" s="21" t="s">
        <v>53</v>
      </c>
      <c r="M15" s="21" t="s">
        <v>455</v>
      </c>
      <c r="N15" s="1" t="s">
        <v>53</v>
      </c>
    </row>
    <row r="16" spans="1:14" ht="30" customHeight="1" x14ac:dyDescent="0.3">
      <c r="A16" s="21" t="s">
        <v>330</v>
      </c>
      <c r="B16" s="21" t="s">
        <v>182</v>
      </c>
      <c r="C16" s="21" t="s">
        <v>328</v>
      </c>
      <c r="D16" s="21" t="s">
        <v>62</v>
      </c>
      <c r="E16" s="29"/>
      <c r="F16" s="29"/>
      <c r="G16" s="29"/>
      <c r="H16" s="29"/>
      <c r="I16" s="21" t="s">
        <v>329</v>
      </c>
      <c r="J16" s="21" t="s">
        <v>53</v>
      </c>
      <c r="K16" s="21" t="s">
        <v>53</v>
      </c>
      <c r="L16" s="21" t="s">
        <v>53</v>
      </c>
      <c r="M16" s="21" t="s">
        <v>455</v>
      </c>
      <c r="N16" s="1" t="s">
        <v>53</v>
      </c>
    </row>
    <row r="17" spans="1:14" ht="30" customHeight="1" x14ac:dyDescent="0.3">
      <c r="A17" s="21" t="s">
        <v>248</v>
      </c>
      <c r="B17" s="21" t="s">
        <v>245</v>
      </c>
      <c r="C17" s="21" t="s">
        <v>246</v>
      </c>
      <c r="D17" s="21" t="s">
        <v>86</v>
      </c>
      <c r="E17" s="29"/>
      <c r="F17" s="29"/>
      <c r="G17" s="29"/>
      <c r="H17" s="29"/>
      <c r="I17" s="21" t="s">
        <v>247</v>
      </c>
      <c r="J17" s="21" t="s">
        <v>53</v>
      </c>
      <c r="K17" s="21" t="s">
        <v>53</v>
      </c>
      <c r="L17" s="21" t="s">
        <v>53</v>
      </c>
      <c r="M17" s="21" t="s">
        <v>542</v>
      </c>
      <c r="N17" s="1" t="s">
        <v>53</v>
      </c>
    </row>
    <row r="18" spans="1:14" ht="30" customHeight="1" x14ac:dyDescent="0.3">
      <c r="A18" s="21" t="s">
        <v>252</v>
      </c>
      <c r="B18" s="21" t="s">
        <v>250</v>
      </c>
      <c r="C18" s="21" t="s">
        <v>246</v>
      </c>
      <c r="D18" s="21" t="s">
        <v>86</v>
      </c>
      <c r="E18" s="29"/>
      <c r="F18" s="29"/>
      <c r="G18" s="29"/>
      <c r="H18" s="29"/>
      <c r="I18" s="21" t="s">
        <v>251</v>
      </c>
      <c r="J18" s="21" t="s">
        <v>53</v>
      </c>
      <c r="K18" s="21" t="s">
        <v>53</v>
      </c>
      <c r="L18" s="21" t="s">
        <v>53</v>
      </c>
      <c r="M18" s="21" t="s">
        <v>542</v>
      </c>
      <c r="N18" s="1" t="s">
        <v>53</v>
      </c>
    </row>
    <row r="19" spans="1:14" ht="30" customHeight="1" x14ac:dyDescent="0.3">
      <c r="A19" s="21" t="s">
        <v>383</v>
      </c>
      <c r="B19" s="21" t="s">
        <v>381</v>
      </c>
      <c r="C19" s="21" t="s">
        <v>53</v>
      </c>
      <c r="D19" s="21" t="s">
        <v>86</v>
      </c>
      <c r="E19" s="29"/>
      <c r="F19" s="29"/>
      <c r="G19" s="29"/>
      <c r="H19" s="29"/>
      <c r="I19" s="21" t="s">
        <v>382</v>
      </c>
      <c r="J19" s="21" t="s">
        <v>53</v>
      </c>
      <c r="K19" s="21" t="s">
        <v>53</v>
      </c>
      <c r="L19" s="21" t="s">
        <v>53</v>
      </c>
      <c r="M19" s="21" t="s">
        <v>441</v>
      </c>
      <c r="N19" s="1" t="s">
        <v>53</v>
      </c>
    </row>
    <row r="20" spans="1:14" ht="30" customHeight="1" x14ac:dyDescent="0.3">
      <c r="A20" s="21" t="s">
        <v>219</v>
      </c>
      <c r="B20" s="21" t="s">
        <v>216</v>
      </c>
      <c r="C20" s="21" t="s">
        <v>217</v>
      </c>
      <c r="D20" s="21" t="s">
        <v>62</v>
      </c>
      <c r="E20" s="29"/>
      <c r="F20" s="29"/>
      <c r="G20" s="29"/>
      <c r="H20" s="29"/>
      <c r="I20" s="21" t="s">
        <v>218</v>
      </c>
      <c r="J20" s="21" t="s">
        <v>53</v>
      </c>
      <c r="K20" s="21" t="s">
        <v>53</v>
      </c>
      <c r="L20" s="21" t="s">
        <v>53</v>
      </c>
      <c r="M20" s="21" t="s">
        <v>560</v>
      </c>
      <c r="N20" s="1" t="s">
        <v>53</v>
      </c>
    </row>
    <row r="21" spans="1:14" ht="30" customHeight="1" x14ac:dyDescent="0.3">
      <c r="A21" s="21" t="s">
        <v>223</v>
      </c>
      <c r="B21" s="21" t="s">
        <v>126</v>
      </c>
      <c r="C21" s="21" t="s">
        <v>221</v>
      </c>
      <c r="D21" s="21" t="s">
        <v>86</v>
      </c>
      <c r="E21" s="29"/>
      <c r="F21" s="29"/>
      <c r="G21" s="29"/>
      <c r="H21" s="29"/>
      <c r="I21" s="21" t="s">
        <v>222</v>
      </c>
      <c r="J21" s="21" t="s">
        <v>53</v>
      </c>
      <c r="K21" s="21" t="s">
        <v>53</v>
      </c>
      <c r="L21" s="21" t="s">
        <v>53</v>
      </c>
      <c r="M21" s="21" t="s">
        <v>566</v>
      </c>
      <c r="N21" s="1" t="s">
        <v>53</v>
      </c>
    </row>
    <row r="22" spans="1:14" ht="30" customHeight="1" x14ac:dyDescent="0.3">
      <c r="A22" s="21" t="s">
        <v>129</v>
      </c>
      <c r="B22" s="21" t="s">
        <v>126</v>
      </c>
      <c r="C22" s="21" t="s">
        <v>127</v>
      </c>
      <c r="D22" s="21" t="s">
        <v>86</v>
      </c>
      <c r="E22" s="29"/>
      <c r="F22" s="29"/>
      <c r="G22" s="29"/>
      <c r="H22" s="29"/>
      <c r="I22" s="21" t="s">
        <v>128</v>
      </c>
      <c r="J22" s="21" t="s">
        <v>53</v>
      </c>
      <c r="K22" s="21" t="s">
        <v>53</v>
      </c>
      <c r="L22" s="21" t="s">
        <v>53</v>
      </c>
      <c r="M22" s="21" t="s">
        <v>566</v>
      </c>
      <c r="N22" s="1" t="s">
        <v>53</v>
      </c>
    </row>
    <row r="23" spans="1:14" ht="30" customHeight="1" x14ac:dyDescent="0.3">
      <c r="A23" s="21" t="s">
        <v>134</v>
      </c>
      <c r="B23" s="21" t="s">
        <v>131</v>
      </c>
      <c r="C23" s="21" t="s">
        <v>132</v>
      </c>
      <c r="D23" s="21" t="s">
        <v>86</v>
      </c>
      <c r="E23" s="29"/>
      <c r="F23" s="29"/>
      <c r="G23" s="29"/>
      <c r="H23" s="29"/>
      <c r="I23" s="21" t="s">
        <v>133</v>
      </c>
      <c r="J23" s="21" t="s">
        <v>53</v>
      </c>
      <c r="K23" s="21" t="s">
        <v>53</v>
      </c>
      <c r="L23" s="21" t="s">
        <v>53</v>
      </c>
      <c r="M23" s="21" t="s">
        <v>566</v>
      </c>
      <c r="N23" s="1" t="s">
        <v>53</v>
      </c>
    </row>
    <row r="24" spans="1:14" ht="30" customHeight="1" x14ac:dyDescent="0.3">
      <c r="A24" s="21" t="s">
        <v>138</v>
      </c>
      <c r="B24" s="21" t="s">
        <v>131</v>
      </c>
      <c r="C24" s="21" t="s">
        <v>136</v>
      </c>
      <c r="D24" s="21" t="s">
        <v>86</v>
      </c>
      <c r="E24" s="29"/>
      <c r="F24" s="29"/>
      <c r="G24" s="29"/>
      <c r="H24" s="29"/>
      <c r="I24" s="21" t="s">
        <v>137</v>
      </c>
      <c r="J24" s="21" t="s">
        <v>53</v>
      </c>
      <c r="K24" s="21" t="s">
        <v>53</v>
      </c>
      <c r="L24" s="21" t="s">
        <v>53</v>
      </c>
      <c r="M24" s="21" t="s">
        <v>566</v>
      </c>
      <c r="N24" s="1" t="s">
        <v>53</v>
      </c>
    </row>
    <row r="25" spans="1:14" ht="30" customHeight="1" x14ac:dyDescent="0.3">
      <c r="A25" s="21" t="s">
        <v>364</v>
      </c>
      <c r="B25" s="21" t="s">
        <v>361</v>
      </c>
      <c r="C25" s="21" t="s">
        <v>362</v>
      </c>
      <c r="D25" s="21" t="s">
        <v>86</v>
      </c>
      <c r="E25" s="29"/>
      <c r="F25" s="29"/>
      <c r="G25" s="29"/>
      <c r="H25" s="29"/>
      <c r="I25" s="21" t="s">
        <v>363</v>
      </c>
      <c r="J25" s="21" t="s">
        <v>53</v>
      </c>
      <c r="K25" s="21" t="s">
        <v>53</v>
      </c>
      <c r="L25" s="21" t="s">
        <v>53</v>
      </c>
      <c r="M25" s="21" t="s">
        <v>441</v>
      </c>
      <c r="N25" s="1" t="s">
        <v>53</v>
      </c>
    </row>
    <row r="26" spans="1:14" ht="30" customHeight="1" x14ac:dyDescent="0.3">
      <c r="A26" s="21" t="s">
        <v>368</v>
      </c>
      <c r="B26" s="21" t="s">
        <v>361</v>
      </c>
      <c r="C26" s="21" t="s">
        <v>366</v>
      </c>
      <c r="D26" s="21" t="s">
        <v>86</v>
      </c>
      <c r="E26" s="29"/>
      <c r="F26" s="29"/>
      <c r="G26" s="29"/>
      <c r="H26" s="29"/>
      <c r="I26" s="21" t="s">
        <v>367</v>
      </c>
      <c r="J26" s="21" t="s">
        <v>53</v>
      </c>
      <c r="K26" s="21" t="s">
        <v>53</v>
      </c>
      <c r="L26" s="21" t="s">
        <v>53</v>
      </c>
      <c r="M26" s="21" t="s">
        <v>441</v>
      </c>
      <c r="N26" s="1" t="s">
        <v>53</v>
      </c>
    </row>
    <row r="27" spans="1:14" ht="30" customHeight="1" x14ac:dyDescent="0.3">
      <c r="A27" s="21" t="s">
        <v>124</v>
      </c>
      <c r="B27" s="21" t="s">
        <v>78</v>
      </c>
      <c r="C27" s="21" t="s">
        <v>122</v>
      </c>
      <c r="D27" s="21" t="s">
        <v>80</v>
      </c>
      <c r="E27" s="29"/>
      <c r="F27" s="29"/>
      <c r="G27" s="29"/>
      <c r="H27" s="29"/>
      <c r="I27" s="21" t="s">
        <v>123</v>
      </c>
      <c r="J27" s="21" t="s">
        <v>53</v>
      </c>
      <c r="K27" s="21" t="s">
        <v>53</v>
      </c>
      <c r="L27" s="21" t="s">
        <v>53</v>
      </c>
      <c r="M27" s="21" t="s">
        <v>601</v>
      </c>
      <c r="N27" s="1" t="s">
        <v>53</v>
      </c>
    </row>
    <row r="28" spans="1:14" ht="30" customHeight="1" x14ac:dyDescent="0.3">
      <c r="A28" s="21" t="s">
        <v>206</v>
      </c>
      <c r="B28" s="21" t="s">
        <v>78</v>
      </c>
      <c r="C28" s="21" t="s">
        <v>204</v>
      </c>
      <c r="D28" s="21" t="s">
        <v>80</v>
      </c>
      <c r="E28" s="29"/>
      <c r="F28" s="29"/>
      <c r="G28" s="29"/>
      <c r="H28" s="29"/>
      <c r="I28" s="21" t="s">
        <v>205</v>
      </c>
      <c r="J28" s="21" t="s">
        <v>53</v>
      </c>
      <c r="K28" s="21" t="s">
        <v>53</v>
      </c>
      <c r="L28" s="21" t="s">
        <v>53</v>
      </c>
      <c r="M28" s="21" t="s">
        <v>601</v>
      </c>
      <c r="N28" s="1" t="s">
        <v>53</v>
      </c>
    </row>
    <row r="29" spans="1:14" ht="30" customHeight="1" x14ac:dyDescent="0.3">
      <c r="A29" s="21" t="s">
        <v>210</v>
      </c>
      <c r="B29" s="21" t="s">
        <v>78</v>
      </c>
      <c r="C29" s="21" t="s">
        <v>208</v>
      </c>
      <c r="D29" s="21" t="s">
        <v>80</v>
      </c>
      <c r="E29" s="29"/>
      <c r="F29" s="29"/>
      <c r="G29" s="29"/>
      <c r="H29" s="29"/>
      <c r="I29" s="21" t="s">
        <v>209</v>
      </c>
      <c r="J29" s="21" t="s">
        <v>53</v>
      </c>
      <c r="K29" s="21" t="s">
        <v>53</v>
      </c>
      <c r="L29" s="21" t="s">
        <v>53</v>
      </c>
      <c r="M29" s="21" t="s">
        <v>601</v>
      </c>
      <c r="N29" s="1" t="s">
        <v>53</v>
      </c>
    </row>
    <row r="30" spans="1:14" ht="30" customHeight="1" x14ac:dyDescent="0.3">
      <c r="A30" s="21" t="s">
        <v>344</v>
      </c>
      <c r="B30" s="21" t="s">
        <v>78</v>
      </c>
      <c r="C30" s="21" t="s">
        <v>342</v>
      </c>
      <c r="D30" s="21" t="s">
        <v>80</v>
      </c>
      <c r="E30" s="29"/>
      <c r="F30" s="29"/>
      <c r="G30" s="29"/>
      <c r="H30" s="29"/>
      <c r="I30" s="21" t="s">
        <v>343</v>
      </c>
      <c r="J30" s="21" t="s">
        <v>53</v>
      </c>
      <c r="K30" s="21" t="s">
        <v>53</v>
      </c>
      <c r="L30" s="21" t="s">
        <v>53</v>
      </c>
      <c r="M30" s="21" t="s">
        <v>601</v>
      </c>
      <c r="N30" s="1" t="s">
        <v>53</v>
      </c>
    </row>
    <row r="31" spans="1:14" ht="30" customHeight="1" x14ac:dyDescent="0.3">
      <c r="A31" s="21" t="s">
        <v>82</v>
      </c>
      <c r="B31" s="21" t="s">
        <v>78</v>
      </c>
      <c r="C31" s="21" t="s">
        <v>79</v>
      </c>
      <c r="D31" s="21" t="s">
        <v>80</v>
      </c>
      <c r="E31" s="29"/>
      <c r="F31" s="29"/>
      <c r="G31" s="29"/>
      <c r="H31" s="29"/>
      <c r="I31" s="21" t="s">
        <v>81</v>
      </c>
      <c r="J31" s="21" t="s">
        <v>53</v>
      </c>
      <c r="K31" s="21" t="s">
        <v>53</v>
      </c>
      <c r="L31" s="21" t="s">
        <v>53</v>
      </c>
      <c r="M31" s="21" t="s">
        <v>601</v>
      </c>
      <c r="N31" s="1" t="s">
        <v>53</v>
      </c>
    </row>
    <row r="32" spans="1:14" ht="30" customHeight="1" x14ac:dyDescent="0.3">
      <c r="A32" s="21" t="s">
        <v>214</v>
      </c>
      <c r="B32" s="21" t="s">
        <v>212</v>
      </c>
      <c r="C32" s="21" t="s">
        <v>53</v>
      </c>
      <c r="D32" s="21" t="s">
        <v>80</v>
      </c>
      <c r="E32" s="29"/>
      <c r="F32" s="29"/>
      <c r="G32" s="29"/>
      <c r="H32" s="29"/>
      <c r="I32" s="21" t="s">
        <v>213</v>
      </c>
      <c r="J32" s="21" t="s">
        <v>53</v>
      </c>
      <c r="K32" s="21" t="s">
        <v>53</v>
      </c>
      <c r="L32" s="21" t="s">
        <v>53</v>
      </c>
      <c r="M32" s="21" t="s">
        <v>601</v>
      </c>
      <c r="N32" s="1" t="s">
        <v>53</v>
      </c>
    </row>
    <row r="33" spans="1:14" ht="30" customHeight="1" x14ac:dyDescent="0.3">
      <c r="A33" s="21" t="s">
        <v>349</v>
      </c>
      <c r="B33" s="21" t="s">
        <v>346</v>
      </c>
      <c r="C33" s="21" t="s">
        <v>347</v>
      </c>
      <c r="D33" s="21" t="s">
        <v>80</v>
      </c>
      <c r="E33" s="29"/>
      <c r="F33" s="29"/>
      <c r="G33" s="29"/>
      <c r="H33" s="29"/>
      <c r="I33" s="21" t="s">
        <v>348</v>
      </c>
      <c r="J33" s="21" t="s">
        <v>53</v>
      </c>
      <c r="K33" s="21" t="s">
        <v>53</v>
      </c>
      <c r="L33" s="21" t="s">
        <v>53</v>
      </c>
      <c r="M33" s="21" t="s">
        <v>601</v>
      </c>
      <c r="N33" s="1" t="s">
        <v>53</v>
      </c>
    </row>
    <row r="34" spans="1:14" ht="30" customHeight="1" x14ac:dyDescent="0.3">
      <c r="A34" s="21" t="s">
        <v>71</v>
      </c>
      <c r="B34" s="21" t="s">
        <v>68</v>
      </c>
      <c r="C34" s="21" t="s">
        <v>69</v>
      </c>
      <c r="D34" s="21" t="s">
        <v>62</v>
      </c>
      <c r="E34" s="29"/>
      <c r="F34" s="29"/>
      <c r="G34" s="29"/>
      <c r="H34" s="29"/>
      <c r="I34" s="21" t="s">
        <v>70</v>
      </c>
      <c r="J34" s="21" t="s">
        <v>53</v>
      </c>
      <c r="K34" s="21" t="s">
        <v>53</v>
      </c>
      <c r="L34" s="21" t="s">
        <v>53</v>
      </c>
      <c r="M34" s="21" t="s">
        <v>689</v>
      </c>
      <c r="N34" s="1" t="s">
        <v>53</v>
      </c>
    </row>
    <row r="35" spans="1:14" ht="30" customHeight="1" x14ac:dyDescent="0.3">
      <c r="A35" s="21" t="s">
        <v>193</v>
      </c>
      <c r="B35" s="21" t="s">
        <v>68</v>
      </c>
      <c r="C35" s="21" t="s">
        <v>191</v>
      </c>
      <c r="D35" s="21" t="s">
        <v>62</v>
      </c>
      <c r="E35" s="29"/>
      <c r="F35" s="29"/>
      <c r="G35" s="29"/>
      <c r="H35" s="29"/>
      <c r="I35" s="21" t="s">
        <v>192</v>
      </c>
      <c r="J35" s="21" t="s">
        <v>53</v>
      </c>
      <c r="K35" s="21" t="s">
        <v>53</v>
      </c>
      <c r="L35" s="21" t="s">
        <v>53</v>
      </c>
      <c r="M35" s="21" t="s">
        <v>699</v>
      </c>
      <c r="N35" s="1" t="s">
        <v>53</v>
      </c>
    </row>
    <row r="36" spans="1:14" ht="30" customHeight="1" x14ac:dyDescent="0.3">
      <c r="A36" s="21" t="s">
        <v>334</v>
      </c>
      <c r="B36" s="21" t="s">
        <v>68</v>
      </c>
      <c r="C36" s="21" t="s">
        <v>332</v>
      </c>
      <c r="D36" s="21" t="s">
        <v>62</v>
      </c>
      <c r="E36" s="29"/>
      <c r="F36" s="29"/>
      <c r="G36" s="29"/>
      <c r="H36" s="29"/>
      <c r="I36" s="21" t="s">
        <v>333</v>
      </c>
      <c r="J36" s="21" t="s">
        <v>53</v>
      </c>
      <c r="K36" s="21" t="s">
        <v>53</v>
      </c>
      <c r="L36" s="21" t="s">
        <v>53</v>
      </c>
      <c r="M36" s="21" t="s">
        <v>689</v>
      </c>
      <c r="N36" s="1" t="s">
        <v>53</v>
      </c>
    </row>
    <row r="37" spans="1:14" ht="30" customHeight="1" x14ac:dyDescent="0.3">
      <c r="A37" s="21" t="s">
        <v>197</v>
      </c>
      <c r="B37" s="21" t="s">
        <v>117</v>
      </c>
      <c r="C37" s="21" t="s">
        <v>195</v>
      </c>
      <c r="D37" s="21" t="s">
        <v>62</v>
      </c>
      <c r="E37" s="29"/>
      <c r="F37" s="29"/>
      <c r="G37" s="29"/>
      <c r="H37" s="29"/>
      <c r="I37" s="21" t="s">
        <v>196</v>
      </c>
      <c r="J37" s="21" t="s">
        <v>53</v>
      </c>
      <c r="K37" s="21" t="s">
        <v>53</v>
      </c>
      <c r="L37" s="21" t="s">
        <v>53</v>
      </c>
      <c r="M37" s="21" t="s">
        <v>712</v>
      </c>
      <c r="N37" s="1" t="s">
        <v>53</v>
      </c>
    </row>
    <row r="38" spans="1:14" ht="30" customHeight="1" x14ac:dyDescent="0.3">
      <c r="A38" s="21" t="s">
        <v>120</v>
      </c>
      <c r="B38" s="21" t="s">
        <v>117</v>
      </c>
      <c r="C38" s="21" t="s">
        <v>118</v>
      </c>
      <c r="D38" s="21" t="s">
        <v>62</v>
      </c>
      <c r="E38" s="29"/>
      <c r="F38" s="29"/>
      <c r="G38" s="29"/>
      <c r="H38" s="29"/>
      <c r="I38" s="21" t="s">
        <v>119</v>
      </c>
      <c r="J38" s="21" t="s">
        <v>53</v>
      </c>
      <c r="K38" s="21" t="s">
        <v>53</v>
      </c>
      <c r="L38" s="21" t="s">
        <v>53</v>
      </c>
      <c r="M38" s="21" t="s">
        <v>712</v>
      </c>
      <c r="N38" s="1" t="s">
        <v>53</v>
      </c>
    </row>
    <row r="39" spans="1:14" ht="30" customHeight="1" x14ac:dyDescent="0.3">
      <c r="A39" s="21" t="s">
        <v>353</v>
      </c>
      <c r="B39" s="21" t="s">
        <v>84</v>
      </c>
      <c r="C39" s="21" t="s">
        <v>351</v>
      </c>
      <c r="D39" s="21" t="s">
        <v>86</v>
      </c>
      <c r="E39" s="29"/>
      <c r="F39" s="29"/>
      <c r="G39" s="29"/>
      <c r="H39" s="29"/>
      <c r="I39" s="21" t="s">
        <v>352</v>
      </c>
      <c r="J39" s="21" t="s">
        <v>53</v>
      </c>
      <c r="K39" s="21" t="s">
        <v>53</v>
      </c>
      <c r="L39" s="21" t="s">
        <v>53</v>
      </c>
      <c r="M39" s="21" t="s">
        <v>725</v>
      </c>
      <c r="N39" s="1" t="s">
        <v>53</v>
      </c>
    </row>
    <row r="40" spans="1:14" ht="30" customHeight="1" x14ac:dyDescent="0.3">
      <c r="A40" s="21" t="s">
        <v>88</v>
      </c>
      <c r="B40" s="21" t="s">
        <v>84</v>
      </c>
      <c r="C40" s="21" t="s">
        <v>85</v>
      </c>
      <c r="D40" s="21" t="s">
        <v>86</v>
      </c>
      <c r="E40" s="29"/>
      <c r="F40" s="29"/>
      <c r="G40" s="29"/>
      <c r="H40" s="29"/>
      <c r="I40" s="21" t="s">
        <v>87</v>
      </c>
      <c r="J40" s="21" t="s">
        <v>53</v>
      </c>
      <c r="K40" s="21" t="s">
        <v>53</v>
      </c>
      <c r="L40" s="21" t="s">
        <v>53</v>
      </c>
      <c r="M40" s="21" t="s">
        <v>725</v>
      </c>
      <c r="N40" s="1" t="s">
        <v>53</v>
      </c>
    </row>
    <row r="41" spans="1:14" ht="30" customHeight="1" x14ac:dyDescent="0.3">
      <c r="A41" s="21" t="s">
        <v>357</v>
      </c>
      <c r="B41" s="21" t="s">
        <v>90</v>
      </c>
      <c r="C41" s="21" t="s">
        <v>355</v>
      </c>
      <c r="D41" s="21" t="s">
        <v>86</v>
      </c>
      <c r="E41" s="29"/>
      <c r="F41" s="29"/>
      <c r="G41" s="29"/>
      <c r="H41" s="29"/>
      <c r="I41" s="21" t="s">
        <v>356</v>
      </c>
      <c r="J41" s="21" t="s">
        <v>53</v>
      </c>
      <c r="K41" s="21" t="s">
        <v>53</v>
      </c>
      <c r="L41" s="21" t="s">
        <v>53</v>
      </c>
      <c r="M41" s="21" t="s">
        <v>725</v>
      </c>
      <c r="N41" s="1" t="s">
        <v>53</v>
      </c>
    </row>
    <row r="42" spans="1:14" ht="30" customHeight="1" x14ac:dyDescent="0.3">
      <c r="A42" s="21" t="s">
        <v>93</v>
      </c>
      <c r="B42" s="21" t="s">
        <v>90</v>
      </c>
      <c r="C42" s="21" t="s">
        <v>91</v>
      </c>
      <c r="D42" s="21" t="s">
        <v>86</v>
      </c>
      <c r="E42" s="29"/>
      <c r="F42" s="29"/>
      <c r="G42" s="29"/>
      <c r="H42" s="29"/>
      <c r="I42" s="21" t="s">
        <v>92</v>
      </c>
      <c r="J42" s="21" t="s">
        <v>53</v>
      </c>
      <c r="K42" s="21" t="s">
        <v>53</v>
      </c>
      <c r="L42" s="21" t="s">
        <v>53</v>
      </c>
      <c r="M42" s="21" t="s">
        <v>725</v>
      </c>
      <c r="N42" s="1" t="s">
        <v>53</v>
      </c>
    </row>
    <row r="43" spans="1:14" ht="30" customHeight="1" x14ac:dyDescent="0.3">
      <c r="A43" s="21" t="s">
        <v>231</v>
      </c>
      <c r="B43" s="21" t="s">
        <v>228</v>
      </c>
      <c r="C43" s="21" t="s">
        <v>229</v>
      </c>
      <c r="D43" s="21" t="s">
        <v>86</v>
      </c>
      <c r="E43" s="29"/>
      <c r="F43" s="29"/>
      <c r="G43" s="29"/>
      <c r="H43" s="29"/>
      <c r="I43" s="21" t="s">
        <v>230</v>
      </c>
      <c r="J43" s="21" t="s">
        <v>53</v>
      </c>
      <c r="K43" s="21" t="s">
        <v>53</v>
      </c>
      <c r="L43" s="21" t="s">
        <v>53</v>
      </c>
      <c r="M43" s="21" t="s">
        <v>746</v>
      </c>
      <c r="N43" s="1" t="s">
        <v>53</v>
      </c>
    </row>
    <row r="44" spans="1:14" ht="30" customHeight="1" x14ac:dyDescent="0.3">
      <c r="A44" s="21" t="s">
        <v>235</v>
      </c>
      <c r="B44" s="21" t="s">
        <v>228</v>
      </c>
      <c r="C44" s="21" t="s">
        <v>233</v>
      </c>
      <c r="D44" s="21" t="s">
        <v>86</v>
      </c>
      <c r="E44" s="29"/>
      <c r="F44" s="29"/>
      <c r="G44" s="29"/>
      <c r="H44" s="29"/>
      <c r="I44" s="21" t="s">
        <v>234</v>
      </c>
      <c r="J44" s="21" t="s">
        <v>53</v>
      </c>
      <c r="K44" s="21" t="s">
        <v>53</v>
      </c>
      <c r="L44" s="21" t="s">
        <v>53</v>
      </c>
      <c r="M44" s="21" t="s">
        <v>746</v>
      </c>
      <c r="N44" s="1" t="s">
        <v>53</v>
      </c>
    </row>
    <row r="45" spans="1:14" ht="30" customHeight="1" x14ac:dyDescent="0.3">
      <c r="A45" s="21" t="s">
        <v>239</v>
      </c>
      <c r="B45" s="21" t="s">
        <v>228</v>
      </c>
      <c r="C45" s="21" t="s">
        <v>237</v>
      </c>
      <c r="D45" s="21" t="s">
        <v>86</v>
      </c>
      <c r="E45" s="29"/>
      <c r="F45" s="29"/>
      <c r="G45" s="29"/>
      <c r="H45" s="29"/>
      <c r="I45" s="21" t="s">
        <v>238</v>
      </c>
      <c r="J45" s="21" t="s">
        <v>53</v>
      </c>
      <c r="K45" s="21" t="s">
        <v>53</v>
      </c>
      <c r="L45" s="21" t="s">
        <v>53</v>
      </c>
      <c r="M45" s="21" t="s">
        <v>746</v>
      </c>
      <c r="N45" s="1" t="s">
        <v>53</v>
      </c>
    </row>
    <row r="46" spans="1:14" ht="30" customHeight="1" x14ac:dyDescent="0.3">
      <c r="A46" s="21" t="s">
        <v>243</v>
      </c>
      <c r="B46" s="21" t="s">
        <v>228</v>
      </c>
      <c r="C46" s="21" t="s">
        <v>241</v>
      </c>
      <c r="D46" s="21" t="s">
        <v>86</v>
      </c>
      <c r="E46" s="29"/>
      <c r="F46" s="29"/>
      <c r="G46" s="29"/>
      <c r="H46" s="29"/>
      <c r="I46" s="21" t="s">
        <v>242</v>
      </c>
      <c r="J46" s="21" t="s">
        <v>53</v>
      </c>
      <c r="K46" s="21" t="s">
        <v>53</v>
      </c>
      <c r="L46" s="21" t="s">
        <v>53</v>
      </c>
      <c r="M46" s="21" t="s">
        <v>746</v>
      </c>
      <c r="N46" s="1" t="s">
        <v>53</v>
      </c>
    </row>
    <row r="47" spans="1:14" ht="30" customHeight="1" x14ac:dyDescent="0.3">
      <c r="A47" s="21" t="s">
        <v>143</v>
      </c>
      <c r="B47" s="21" t="s">
        <v>140</v>
      </c>
      <c r="C47" s="21" t="s">
        <v>141</v>
      </c>
      <c r="D47" s="21" t="s">
        <v>86</v>
      </c>
      <c r="E47" s="29"/>
      <c r="F47" s="29"/>
      <c r="G47" s="29"/>
      <c r="H47" s="29"/>
      <c r="I47" s="21" t="s">
        <v>142</v>
      </c>
      <c r="J47" s="21" t="s">
        <v>53</v>
      </c>
      <c r="K47" s="21" t="s">
        <v>53</v>
      </c>
      <c r="L47" s="21" t="s">
        <v>53</v>
      </c>
      <c r="M47" s="21" t="s">
        <v>767</v>
      </c>
      <c r="N47" s="1" t="s">
        <v>53</v>
      </c>
    </row>
    <row r="48" spans="1:14" ht="30" customHeight="1" x14ac:dyDescent="0.3">
      <c r="A48" s="21" t="s">
        <v>148</v>
      </c>
      <c r="B48" s="21" t="s">
        <v>145</v>
      </c>
      <c r="C48" s="21" t="s">
        <v>146</v>
      </c>
      <c r="D48" s="21" t="s">
        <v>86</v>
      </c>
      <c r="E48" s="29"/>
      <c r="F48" s="29"/>
      <c r="G48" s="29"/>
      <c r="H48" s="29"/>
      <c r="I48" s="21" t="s">
        <v>147</v>
      </c>
      <c r="J48" s="21" t="s">
        <v>53</v>
      </c>
      <c r="K48" s="21" t="s">
        <v>53</v>
      </c>
      <c r="L48" s="21" t="s">
        <v>53</v>
      </c>
      <c r="M48" s="21" t="s">
        <v>767</v>
      </c>
      <c r="N48" s="1" t="s">
        <v>53</v>
      </c>
    </row>
    <row r="49" spans="1:14" ht="30" customHeight="1" x14ac:dyDescent="0.3">
      <c r="A49" s="21" t="s">
        <v>152</v>
      </c>
      <c r="B49" s="21" t="s">
        <v>150</v>
      </c>
      <c r="C49" s="21" t="s">
        <v>146</v>
      </c>
      <c r="D49" s="21" t="s">
        <v>86</v>
      </c>
      <c r="E49" s="29"/>
      <c r="F49" s="29"/>
      <c r="G49" s="29"/>
      <c r="H49" s="29"/>
      <c r="I49" s="21" t="s">
        <v>151</v>
      </c>
      <c r="J49" s="21" t="s">
        <v>53</v>
      </c>
      <c r="K49" s="21" t="s">
        <v>53</v>
      </c>
      <c r="L49" s="21" t="s">
        <v>53</v>
      </c>
      <c r="M49" s="21" t="s">
        <v>767</v>
      </c>
      <c r="N49" s="1" t="s">
        <v>53</v>
      </c>
    </row>
    <row r="50" spans="1:14" ht="30" customHeight="1" x14ac:dyDescent="0.3">
      <c r="A50" s="21" t="s">
        <v>201</v>
      </c>
      <c r="B50" s="21" t="s">
        <v>73</v>
      </c>
      <c r="C50" s="21" t="s">
        <v>199</v>
      </c>
      <c r="D50" s="21" t="s">
        <v>62</v>
      </c>
      <c r="E50" s="29"/>
      <c r="F50" s="29"/>
      <c r="G50" s="29"/>
      <c r="H50" s="29"/>
      <c r="I50" s="21" t="s">
        <v>200</v>
      </c>
      <c r="J50" s="21" t="s">
        <v>53</v>
      </c>
      <c r="K50" s="21" t="s">
        <v>53</v>
      </c>
      <c r="L50" s="21" t="s">
        <v>53</v>
      </c>
      <c r="M50" s="21" t="s">
        <v>783</v>
      </c>
      <c r="N50" s="1" t="s">
        <v>53</v>
      </c>
    </row>
    <row r="51" spans="1:14" ht="30" customHeight="1" x14ac:dyDescent="0.3">
      <c r="A51" s="21" t="s">
        <v>339</v>
      </c>
      <c r="B51" s="21" t="s">
        <v>73</v>
      </c>
      <c r="C51" s="21" t="s">
        <v>337</v>
      </c>
      <c r="D51" s="21" t="s">
        <v>62</v>
      </c>
      <c r="E51" s="29"/>
      <c r="F51" s="29"/>
      <c r="G51" s="29"/>
      <c r="H51" s="29"/>
      <c r="I51" s="21" t="s">
        <v>338</v>
      </c>
      <c r="J51" s="21" t="s">
        <v>53</v>
      </c>
      <c r="K51" s="21" t="s">
        <v>53</v>
      </c>
      <c r="L51" s="21" t="s">
        <v>53</v>
      </c>
      <c r="M51" s="21" t="s">
        <v>783</v>
      </c>
      <c r="N51" s="1" t="s">
        <v>53</v>
      </c>
    </row>
    <row r="52" spans="1:14" ht="30" customHeight="1" x14ac:dyDescent="0.3">
      <c r="A52" s="21" t="s">
        <v>76</v>
      </c>
      <c r="B52" s="21" t="s">
        <v>73</v>
      </c>
      <c r="C52" s="21" t="s">
        <v>74</v>
      </c>
      <c r="D52" s="21" t="s">
        <v>62</v>
      </c>
      <c r="E52" s="29"/>
      <c r="F52" s="29"/>
      <c r="G52" s="29"/>
      <c r="H52" s="29"/>
      <c r="I52" s="21" t="s">
        <v>75</v>
      </c>
      <c r="J52" s="21" t="s">
        <v>53</v>
      </c>
      <c r="K52" s="21" t="s">
        <v>53</v>
      </c>
      <c r="L52" s="21" t="s">
        <v>53</v>
      </c>
      <c r="M52" s="21" t="s">
        <v>783</v>
      </c>
      <c r="N52" s="1" t="s">
        <v>53</v>
      </c>
    </row>
    <row r="53" spans="1:14" ht="30" customHeight="1" x14ac:dyDescent="0.3">
      <c r="A53" s="21" t="s">
        <v>257</v>
      </c>
      <c r="B53" s="21" t="s">
        <v>254</v>
      </c>
      <c r="C53" s="21" t="s">
        <v>255</v>
      </c>
      <c r="D53" s="21" t="s">
        <v>86</v>
      </c>
      <c r="E53" s="29"/>
      <c r="F53" s="29"/>
      <c r="G53" s="29"/>
      <c r="H53" s="29"/>
      <c r="I53" s="21" t="s">
        <v>256</v>
      </c>
      <c r="J53" s="185" t="s">
        <v>1258</v>
      </c>
      <c r="K53" s="185" t="s">
        <v>53</v>
      </c>
      <c r="L53" s="185" t="s">
        <v>53</v>
      </c>
      <c r="M53" s="185">
        <v>24607935</v>
      </c>
      <c r="N53" s="1" t="s">
        <v>53</v>
      </c>
    </row>
    <row r="54" spans="1:14" ht="30" customHeight="1" x14ac:dyDescent="0.3">
      <c r="A54" s="21" t="s">
        <v>262</v>
      </c>
      <c r="B54" s="21" t="s">
        <v>259</v>
      </c>
      <c r="C54" s="21" t="s">
        <v>260</v>
      </c>
      <c r="D54" s="21" t="s">
        <v>86</v>
      </c>
      <c r="E54" s="29"/>
      <c r="F54" s="29"/>
      <c r="G54" s="29"/>
      <c r="H54" s="29"/>
      <c r="I54" s="21" t="s">
        <v>261</v>
      </c>
      <c r="J54" s="185" t="s">
        <v>1258</v>
      </c>
      <c r="K54" s="185" t="s">
        <v>53</v>
      </c>
      <c r="L54" s="185" t="s">
        <v>53</v>
      </c>
      <c r="M54" s="185">
        <v>23799287</v>
      </c>
      <c r="N54" s="1" t="s">
        <v>53</v>
      </c>
    </row>
    <row r="55" spans="1:14" ht="30" customHeight="1" x14ac:dyDescent="0.3">
      <c r="A55" s="21" t="s">
        <v>267</v>
      </c>
      <c r="B55" s="21" t="s">
        <v>264</v>
      </c>
      <c r="C55" s="21" t="s">
        <v>265</v>
      </c>
      <c r="D55" s="21" t="s">
        <v>86</v>
      </c>
      <c r="E55" s="29"/>
      <c r="F55" s="29"/>
      <c r="G55" s="29"/>
      <c r="H55" s="29"/>
      <c r="I55" s="21" t="s">
        <v>266</v>
      </c>
      <c r="J55" s="185" t="s">
        <v>1258</v>
      </c>
      <c r="K55" s="185" t="s">
        <v>53</v>
      </c>
      <c r="L55" s="185" t="s">
        <v>53</v>
      </c>
      <c r="M55" s="185">
        <v>24118238</v>
      </c>
      <c r="N55" s="1" t="s">
        <v>53</v>
      </c>
    </row>
    <row r="56" spans="1:14" ht="30" customHeight="1" x14ac:dyDescent="0.3">
      <c r="A56" s="21" t="s">
        <v>272</v>
      </c>
      <c r="B56" s="21" t="s">
        <v>269</v>
      </c>
      <c r="C56" s="21" t="s">
        <v>270</v>
      </c>
      <c r="D56" s="21" t="s">
        <v>86</v>
      </c>
      <c r="E56" s="29"/>
      <c r="F56" s="29"/>
      <c r="G56" s="29"/>
      <c r="H56" s="29"/>
      <c r="I56" s="21" t="s">
        <v>271</v>
      </c>
      <c r="J56" s="185" t="s">
        <v>1258</v>
      </c>
      <c r="K56" s="185" t="s">
        <v>53</v>
      </c>
      <c r="L56" s="185" t="s">
        <v>53</v>
      </c>
      <c r="M56" s="185">
        <v>23814774</v>
      </c>
      <c r="N56" s="1" t="s">
        <v>53</v>
      </c>
    </row>
    <row r="57" spans="1:14" ht="30" customHeight="1" x14ac:dyDescent="0.3">
      <c r="A57" s="21" t="s">
        <v>276</v>
      </c>
      <c r="B57" s="21" t="s">
        <v>274</v>
      </c>
      <c r="C57" s="21" t="s">
        <v>270</v>
      </c>
      <c r="D57" s="21" t="s">
        <v>86</v>
      </c>
      <c r="E57" s="29"/>
      <c r="F57" s="29"/>
      <c r="G57" s="29"/>
      <c r="H57" s="29"/>
      <c r="I57" s="21" t="s">
        <v>275</v>
      </c>
      <c r="J57" s="185" t="s">
        <v>1258</v>
      </c>
      <c r="K57" s="185" t="s">
        <v>53</v>
      </c>
      <c r="L57" s="185" t="s">
        <v>53</v>
      </c>
      <c r="M57" s="185">
        <v>25345134</v>
      </c>
      <c r="N57" s="1" t="s">
        <v>53</v>
      </c>
    </row>
    <row r="58" spans="1:14" ht="30" customHeight="1" x14ac:dyDescent="0.3">
      <c r="A58" s="21" t="s">
        <v>280</v>
      </c>
      <c r="B58" s="21" t="s">
        <v>278</v>
      </c>
      <c r="C58" s="21" t="s">
        <v>270</v>
      </c>
      <c r="D58" s="21" t="s">
        <v>86</v>
      </c>
      <c r="E58" s="29"/>
      <c r="F58" s="29"/>
      <c r="G58" s="29"/>
      <c r="H58" s="29"/>
      <c r="I58" s="21" t="s">
        <v>279</v>
      </c>
      <c r="J58" s="185" t="s">
        <v>1258</v>
      </c>
      <c r="K58" s="185" t="s">
        <v>53</v>
      </c>
      <c r="L58" s="185" t="s">
        <v>53</v>
      </c>
      <c r="M58" s="185">
        <v>25345134</v>
      </c>
      <c r="N58" s="1" t="s">
        <v>53</v>
      </c>
    </row>
  </sheetData>
  <phoneticPr fontId="1" type="noConversion"/>
  <pageMargins left="0.78740157480314954" right="0" top="0.39370078740157477" bottom="0.39370078740157477" header="0" footer="0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Z410"/>
  <sheetViews>
    <sheetView workbookViewId="0">
      <selection activeCell="H16" sqref="H16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7" width="2.625" hidden="1" customWidth="1"/>
    <col min="48" max="48" width="1.625" hidden="1" customWidth="1"/>
    <col min="49" max="49" width="24.625" hidden="1" customWidth="1"/>
    <col min="50" max="51" width="2.625" hidden="1" customWidth="1"/>
    <col min="52" max="52" width="1.625" hidden="1" customWidth="1"/>
  </cols>
  <sheetData>
    <row r="1" spans="1:52" ht="30" customHeight="1" x14ac:dyDescent="0.3">
      <c r="A1" s="2" t="s">
        <v>430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52" ht="30" customHeight="1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52" ht="30" customHeight="1" x14ac:dyDescent="0.3">
      <c r="A3" s="307" t="s">
        <v>2</v>
      </c>
      <c r="B3" s="307" t="s">
        <v>3</v>
      </c>
      <c r="C3" s="307" t="s">
        <v>4</v>
      </c>
      <c r="D3" s="307" t="s">
        <v>5</v>
      </c>
      <c r="E3" s="307" t="s">
        <v>6</v>
      </c>
      <c r="F3" s="307"/>
      <c r="G3" s="307" t="s">
        <v>9</v>
      </c>
      <c r="H3" s="307"/>
      <c r="I3" s="307" t="s">
        <v>10</v>
      </c>
      <c r="J3" s="307"/>
      <c r="K3" s="307" t="s">
        <v>11</v>
      </c>
      <c r="L3" s="307"/>
      <c r="M3" s="307" t="s">
        <v>12</v>
      </c>
      <c r="N3" s="309" t="s">
        <v>431</v>
      </c>
      <c r="O3" s="309" t="s">
        <v>21</v>
      </c>
      <c r="P3" s="309" t="s">
        <v>23</v>
      </c>
      <c r="Q3" s="309" t="s">
        <v>24</v>
      </c>
      <c r="R3" s="309" t="s">
        <v>25</v>
      </c>
      <c r="S3" s="309" t="s">
        <v>26</v>
      </c>
      <c r="T3" s="309" t="s">
        <v>27</v>
      </c>
      <c r="U3" s="309" t="s">
        <v>28</v>
      </c>
      <c r="V3" s="309" t="s">
        <v>29</v>
      </c>
      <c r="W3" s="309" t="s">
        <v>30</v>
      </c>
      <c r="X3" s="309" t="s">
        <v>31</v>
      </c>
      <c r="Y3" s="309" t="s">
        <v>32</v>
      </c>
      <c r="Z3" s="309" t="s">
        <v>33</v>
      </c>
      <c r="AA3" s="309" t="s">
        <v>34</v>
      </c>
      <c r="AB3" s="309" t="s">
        <v>35</v>
      </c>
      <c r="AC3" s="309" t="s">
        <v>36</v>
      </c>
      <c r="AD3" s="309" t="s">
        <v>37</v>
      </c>
      <c r="AE3" s="309" t="s">
        <v>38</v>
      </c>
      <c r="AF3" s="309" t="s">
        <v>39</v>
      </c>
      <c r="AG3" s="309" t="s">
        <v>40</v>
      </c>
      <c r="AH3" s="309" t="s">
        <v>41</v>
      </c>
      <c r="AI3" s="309" t="s">
        <v>42</v>
      </c>
      <c r="AJ3" s="309" t="s">
        <v>43</v>
      </c>
      <c r="AK3" s="309" t="s">
        <v>44</v>
      </c>
      <c r="AL3" s="309" t="s">
        <v>45</v>
      </c>
      <c r="AM3" s="309" t="s">
        <v>46</v>
      </c>
      <c r="AN3" s="309" t="s">
        <v>47</v>
      </c>
      <c r="AO3" s="309" t="s">
        <v>48</v>
      </c>
      <c r="AP3" s="309" t="s">
        <v>432</v>
      </c>
      <c r="AQ3" s="309" t="s">
        <v>433</v>
      </c>
      <c r="AR3" s="309" t="s">
        <v>434</v>
      </c>
      <c r="AS3" s="309" t="s">
        <v>435</v>
      </c>
      <c r="AT3" s="309" t="s">
        <v>436</v>
      </c>
      <c r="AU3" s="309" t="s">
        <v>437</v>
      </c>
      <c r="AV3" s="309" t="s">
        <v>49</v>
      </c>
      <c r="AW3" s="309" t="s">
        <v>438</v>
      </c>
      <c r="AX3" s="1" t="s">
        <v>429</v>
      </c>
      <c r="AY3" s="1" t="s">
        <v>22</v>
      </c>
      <c r="AZ3" s="1" t="s">
        <v>439</v>
      </c>
    </row>
    <row r="4" spans="1:52" ht="30" customHeight="1" x14ac:dyDescent="0.3">
      <c r="A4" s="307"/>
      <c r="B4" s="307"/>
      <c r="C4" s="307"/>
      <c r="D4" s="307"/>
      <c r="E4" s="7" t="s">
        <v>7</v>
      </c>
      <c r="F4" s="7" t="s">
        <v>8</v>
      </c>
      <c r="G4" s="7" t="s">
        <v>7</v>
      </c>
      <c r="H4" s="7" t="s">
        <v>8</v>
      </c>
      <c r="I4" s="7" t="s">
        <v>7</v>
      </c>
      <c r="J4" s="7" t="s">
        <v>8</v>
      </c>
      <c r="K4" s="7" t="s">
        <v>7</v>
      </c>
      <c r="L4" s="7" t="s">
        <v>8</v>
      </c>
      <c r="M4" s="307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</row>
    <row r="5" spans="1:52" ht="30" customHeight="1" x14ac:dyDescent="0.3">
      <c r="A5" s="22" t="s">
        <v>440</v>
      </c>
      <c r="B5" s="23"/>
      <c r="C5" s="23"/>
      <c r="D5" s="23"/>
      <c r="E5" s="27"/>
      <c r="F5" s="30"/>
      <c r="G5" s="27"/>
      <c r="H5" s="30"/>
      <c r="I5" s="27"/>
      <c r="J5" s="30"/>
      <c r="K5" s="27"/>
      <c r="L5" s="30"/>
      <c r="M5" s="24"/>
      <c r="N5" s="1" t="s">
        <v>98</v>
      </c>
    </row>
    <row r="6" spans="1:52" ht="30" customHeight="1" x14ac:dyDescent="0.3">
      <c r="A6" s="25" t="s">
        <v>442</v>
      </c>
      <c r="B6" s="25" t="s">
        <v>53</v>
      </c>
      <c r="C6" s="25" t="s">
        <v>86</v>
      </c>
      <c r="D6" s="26">
        <v>1</v>
      </c>
      <c r="E6" s="28"/>
      <c r="F6" s="31"/>
      <c r="G6" s="28"/>
      <c r="H6" s="31"/>
      <c r="I6" s="28"/>
      <c r="J6" s="31"/>
      <c r="K6" s="28"/>
      <c r="L6" s="31"/>
      <c r="M6" s="25" t="s">
        <v>53</v>
      </c>
      <c r="N6" s="1" t="s">
        <v>98</v>
      </c>
      <c r="O6" s="1" t="s">
        <v>443</v>
      </c>
      <c r="P6" s="1" t="s">
        <v>66</v>
      </c>
      <c r="Q6" s="1" t="s">
        <v>66</v>
      </c>
      <c r="R6" s="1" t="s">
        <v>65</v>
      </c>
      <c r="AV6" s="1" t="s">
        <v>53</v>
      </c>
      <c r="AW6" s="1" t="s">
        <v>444</v>
      </c>
      <c r="AX6" s="1" t="s">
        <v>53</v>
      </c>
      <c r="AY6" s="1" t="s">
        <v>53</v>
      </c>
      <c r="AZ6" s="1" t="s">
        <v>53</v>
      </c>
    </row>
    <row r="7" spans="1:52" ht="30" customHeight="1" x14ac:dyDescent="0.3">
      <c r="A7" s="25" t="s">
        <v>445</v>
      </c>
      <c r="B7" s="25" t="s">
        <v>446</v>
      </c>
      <c r="C7" s="25" t="s">
        <v>447</v>
      </c>
      <c r="D7" s="26">
        <f>공량산출근거서_일위대가!K140</f>
        <v>1.23</v>
      </c>
      <c r="E7" s="28"/>
      <c r="F7" s="31"/>
      <c r="G7" s="28"/>
      <c r="H7" s="31"/>
      <c r="I7" s="28"/>
      <c r="J7" s="31"/>
      <c r="K7" s="28"/>
      <c r="L7" s="31"/>
      <c r="M7" s="25" t="s">
        <v>53</v>
      </c>
      <c r="N7" s="1" t="s">
        <v>98</v>
      </c>
      <c r="O7" s="1" t="s">
        <v>448</v>
      </c>
      <c r="P7" s="1" t="s">
        <v>66</v>
      </c>
      <c r="Q7" s="1" t="s">
        <v>66</v>
      </c>
      <c r="R7" s="1" t="s">
        <v>65</v>
      </c>
      <c r="V7">
        <v>1</v>
      </c>
      <c r="AV7" s="1" t="s">
        <v>53</v>
      </c>
      <c r="AW7" s="1" t="s">
        <v>449</v>
      </c>
      <c r="AX7" s="1" t="s">
        <v>53</v>
      </c>
      <c r="AY7" s="1" t="s">
        <v>53</v>
      </c>
      <c r="AZ7" s="1" t="s">
        <v>53</v>
      </c>
    </row>
    <row r="8" spans="1:52" ht="30" customHeight="1" x14ac:dyDescent="0.3">
      <c r="A8" s="25" t="s">
        <v>450</v>
      </c>
      <c r="B8" s="25" t="s">
        <v>451</v>
      </c>
      <c r="C8" s="25" t="s">
        <v>397</v>
      </c>
      <c r="D8" s="26">
        <v>1</v>
      </c>
      <c r="E8" s="28"/>
      <c r="F8" s="31"/>
      <c r="G8" s="28"/>
      <c r="H8" s="31"/>
      <c r="I8" s="28"/>
      <c r="J8" s="31"/>
      <c r="K8" s="28"/>
      <c r="L8" s="31"/>
      <c r="M8" s="25" t="s">
        <v>53</v>
      </c>
      <c r="N8" s="1" t="s">
        <v>98</v>
      </c>
      <c r="O8" s="1" t="s">
        <v>398</v>
      </c>
      <c r="P8" s="1" t="s">
        <v>66</v>
      </c>
      <c r="Q8" s="1" t="s">
        <v>66</v>
      </c>
      <c r="R8" s="1" t="s">
        <v>66</v>
      </c>
      <c r="S8">
        <v>1</v>
      </c>
      <c r="T8">
        <v>0</v>
      </c>
      <c r="U8">
        <v>0.03</v>
      </c>
      <c r="AV8" s="1" t="s">
        <v>53</v>
      </c>
      <c r="AW8" s="1" t="s">
        <v>452</v>
      </c>
      <c r="AX8" s="1" t="s">
        <v>53</v>
      </c>
      <c r="AY8" s="1" t="s">
        <v>53</v>
      </c>
      <c r="AZ8" s="1" t="s">
        <v>53</v>
      </c>
    </row>
    <row r="9" spans="1:52" ht="30" customHeight="1" x14ac:dyDescent="0.3">
      <c r="A9" s="25" t="s">
        <v>453</v>
      </c>
      <c r="B9" s="25" t="s">
        <v>53</v>
      </c>
      <c r="C9" s="25" t="s">
        <v>53</v>
      </c>
      <c r="D9" s="26"/>
      <c r="E9" s="28"/>
      <c r="F9" s="31"/>
      <c r="G9" s="28"/>
      <c r="H9" s="31"/>
      <c r="I9" s="28"/>
      <c r="J9" s="31"/>
      <c r="K9" s="28"/>
      <c r="L9" s="31"/>
      <c r="M9" s="25" t="s">
        <v>53</v>
      </c>
      <c r="N9" s="1" t="s">
        <v>106</v>
      </c>
      <c r="O9" s="1" t="s">
        <v>106</v>
      </c>
      <c r="P9" s="1" t="s">
        <v>53</v>
      </c>
      <c r="Q9" s="1" t="s">
        <v>53</v>
      </c>
      <c r="R9" s="1" t="s">
        <v>53</v>
      </c>
      <c r="AV9" s="1" t="s">
        <v>53</v>
      </c>
      <c r="AW9" s="1" t="s">
        <v>53</v>
      </c>
      <c r="AX9" s="1" t="s">
        <v>53</v>
      </c>
      <c r="AY9" s="1" t="s">
        <v>53</v>
      </c>
      <c r="AZ9" s="1" t="s">
        <v>53</v>
      </c>
    </row>
    <row r="10" spans="1:52" ht="30" customHeight="1" x14ac:dyDescent="0.3">
      <c r="A10" s="26"/>
      <c r="B10" s="26"/>
      <c r="C10" s="26"/>
      <c r="D10" s="26"/>
      <c r="E10" s="28"/>
      <c r="F10" s="31"/>
      <c r="G10" s="28"/>
      <c r="H10" s="31"/>
      <c r="I10" s="28"/>
      <c r="J10" s="31"/>
      <c r="K10" s="28"/>
      <c r="L10" s="31"/>
      <c r="M10" s="26"/>
    </row>
    <row r="11" spans="1:52" ht="30" customHeight="1" x14ac:dyDescent="0.3">
      <c r="A11" s="22" t="s">
        <v>454</v>
      </c>
      <c r="B11" s="23"/>
      <c r="C11" s="23"/>
      <c r="D11" s="23"/>
      <c r="E11" s="27"/>
      <c r="F11" s="30"/>
      <c r="G11" s="27"/>
      <c r="H11" s="30"/>
      <c r="I11" s="27"/>
      <c r="J11" s="30"/>
      <c r="K11" s="27"/>
      <c r="L11" s="30"/>
      <c r="M11" s="24"/>
      <c r="N11" s="1" t="s">
        <v>111</v>
      </c>
    </row>
    <row r="12" spans="1:52" ht="30" customHeight="1" x14ac:dyDescent="0.3">
      <c r="A12" s="25" t="s">
        <v>60</v>
      </c>
      <c r="B12" s="25" t="s">
        <v>109</v>
      </c>
      <c r="C12" s="25" t="s">
        <v>62</v>
      </c>
      <c r="D12" s="26">
        <v>1</v>
      </c>
      <c r="E12" s="28"/>
      <c r="F12" s="31"/>
      <c r="G12" s="28"/>
      <c r="H12" s="31"/>
      <c r="I12" s="28"/>
      <c r="J12" s="31"/>
      <c r="K12" s="28"/>
      <c r="L12" s="31"/>
      <c r="M12" s="25" t="s">
        <v>53</v>
      </c>
      <c r="N12" s="1" t="s">
        <v>111</v>
      </c>
      <c r="O12" s="1" t="s">
        <v>456</v>
      </c>
      <c r="P12" s="1" t="s">
        <v>66</v>
      </c>
      <c r="Q12" s="1" t="s">
        <v>66</v>
      </c>
      <c r="R12" s="1" t="s">
        <v>65</v>
      </c>
      <c r="V12">
        <v>1</v>
      </c>
      <c r="W12">
        <v>2</v>
      </c>
      <c r="AV12" s="1" t="s">
        <v>53</v>
      </c>
      <c r="AW12" s="1" t="s">
        <v>457</v>
      </c>
      <c r="AX12" s="1" t="s">
        <v>53</v>
      </c>
      <c r="AY12" s="1" t="s">
        <v>53</v>
      </c>
      <c r="AZ12" s="1" t="s">
        <v>53</v>
      </c>
    </row>
    <row r="13" spans="1:52" ht="30" customHeight="1" x14ac:dyDescent="0.3">
      <c r="A13" s="25" t="s">
        <v>60</v>
      </c>
      <c r="B13" s="25" t="s">
        <v>109</v>
      </c>
      <c r="C13" s="25" t="s">
        <v>62</v>
      </c>
      <c r="D13" s="26">
        <v>0.1</v>
      </c>
      <c r="E13" s="28"/>
      <c r="F13" s="31"/>
      <c r="G13" s="28"/>
      <c r="H13" s="31"/>
      <c r="I13" s="28"/>
      <c r="J13" s="31"/>
      <c r="K13" s="28"/>
      <c r="L13" s="31"/>
      <c r="M13" s="25" t="s">
        <v>53</v>
      </c>
      <c r="N13" s="1" t="s">
        <v>111</v>
      </c>
      <c r="O13" s="1" t="s">
        <v>456</v>
      </c>
      <c r="P13" s="1" t="s">
        <v>66</v>
      </c>
      <c r="Q13" s="1" t="s">
        <v>66</v>
      </c>
      <c r="R13" s="1" t="s">
        <v>65</v>
      </c>
      <c r="AV13" s="1" t="s">
        <v>53</v>
      </c>
      <c r="AW13" s="1" t="s">
        <v>457</v>
      </c>
      <c r="AX13" s="1" t="s">
        <v>53</v>
      </c>
      <c r="AY13" s="1" t="s">
        <v>53</v>
      </c>
      <c r="AZ13" s="1" t="s">
        <v>53</v>
      </c>
    </row>
    <row r="14" spans="1:52" ht="30" customHeight="1" x14ac:dyDescent="0.3">
      <c r="A14" s="25" t="s">
        <v>458</v>
      </c>
      <c r="B14" s="25" t="s">
        <v>459</v>
      </c>
      <c r="C14" s="25" t="s">
        <v>397</v>
      </c>
      <c r="D14" s="26">
        <v>1</v>
      </c>
      <c r="E14" s="28"/>
      <c r="F14" s="31"/>
      <c r="G14" s="28"/>
      <c r="H14" s="31"/>
      <c r="I14" s="28"/>
      <c r="J14" s="31"/>
      <c r="K14" s="28"/>
      <c r="L14" s="31"/>
      <c r="M14" s="25" t="s">
        <v>53</v>
      </c>
      <c r="N14" s="1" t="s">
        <v>111</v>
      </c>
      <c r="O14" s="1" t="s">
        <v>398</v>
      </c>
      <c r="P14" s="1" t="s">
        <v>66</v>
      </c>
      <c r="Q14" s="1" t="s">
        <v>66</v>
      </c>
      <c r="R14" s="1" t="s">
        <v>66</v>
      </c>
      <c r="S14">
        <v>0</v>
      </c>
      <c r="T14">
        <v>0</v>
      </c>
      <c r="U14">
        <v>0.15</v>
      </c>
      <c r="AV14" s="1" t="s">
        <v>53</v>
      </c>
      <c r="AW14" s="1" t="s">
        <v>460</v>
      </c>
      <c r="AX14" s="1" t="s">
        <v>53</v>
      </c>
      <c r="AY14" s="1" t="s">
        <v>53</v>
      </c>
      <c r="AZ14" s="1" t="s">
        <v>53</v>
      </c>
    </row>
    <row r="15" spans="1:52" ht="30" customHeight="1" x14ac:dyDescent="0.3">
      <c r="A15" s="25" t="s">
        <v>461</v>
      </c>
      <c r="B15" s="25" t="s">
        <v>462</v>
      </c>
      <c r="C15" s="25" t="s">
        <v>397</v>
      </c>
      <c r="D15" s="26">
        <v>1</v>
      </c>
      <c r="E15" s="28"/>
      <c r="F15" s="31"/>
      <c r="G15" s="28"/>
      <c r="H15" s="31"/>
      <c r="I15" s="28"/>
      <c r="J15" s="31"/>
      <c r="K15" s="28"/>
      <c r="L15" s="31"/>
      <c r="M15" s="25" t="s">
        <v>53</v>
      </c>
      <c r="N15" s="1" t="s">
        <v>111</v>
      </c>
      <c r="O15" s="1" t="s">
        <v>463</v>
      </c>
      <c r="P15" s="1" t="s">
        <v>66</v>
      </c>
      <c r="Q15" s="1" t="s">
        <v>66</v>
      </c>
      <c r="R15" s="1" t="s">
        <v>66</v>
      </c>
      <c r="S15">
        <v>0</v>
      </c>
      <c r="T15">
        <v>0</v>
      </c>
      <c r="U15">
        <v>0.02</v>
      </c>
      <c r="AV15" s="1" t="s">
        <v>53</v>
      </c>
      <c r="AW15" s="1" t="s">
        <v>464</v>
      </c>
      <c r="AX15" s="1" t="s">
        <v>53</v>
      </c>
      <c r="AY15" s="1" t="s">
        <v>53</v>
      </c>
      <c r="AZ15" s="1" t="s">
        <v>53</v>
      </c>
    </row>
    <row r="16" spans="1:52" ht="30" customHeight="1" x14ac:dyDescent="0.3">
      <c r="A16" s="25" t="s">
        <v>445</v>
      </c>
      <c r="B16" s="25" t="s">
        <v>446</v>
      </c>
      <c r="C16" s="25" t="s">
        <v>447</v>
      </c>
      <c r="D16" s="26">
        <f>공량산출근거서_일위대가!K7</f>
        <v>0.08</v>
      </c>
      <c r="E16" s="28"/>
      <c r="F16" s="31"/>
      <c r="G16" s="28"/>
      <c r="H16" s="31"/>
      <c r="I16" s="28"/>
      <c r="J16" s="31"/>
      <c r="K16" s="28"/>
      <c r="L16" s="31"/>
      <c r="M16" s="25" t="s">
        <v>53</v>
      </c>
      <c r="N16" s="1" t="s">
        <v>111</v>
      </c>
      <c r="O16" s="1" t="s">
        <v>448</v>
      </c>
      <c r="P16" s="1" t="s">
        <v>66</v>
      </c>
      <c r="Q16" s="1" t="s">
        <v>66</v>
      </c>
      <c r="R16" s="1" t="s">
        <v>65</v>
      </c>
      <c r="X16">
        <v>3</v>
      </c>
      <c r="AV16" s="1" t="s">
        <v>53</v>
      </c>
      <c r="AW16" s="1" t="s">
        <v>465</v>
      </c>
      <c r="AX16" s="1" t="s">
        <v>53</v>
      </c>
      <c r="AY16" s="1" t="s">
        <v>53</v>
      </c>
      <c r="AZ16" s="1" t="s">
        <v>53</v>
      </c>
    </row>
    <row r="17" spans="1:52" ht="30" customHeight="1" x14ac:dyDescent="0.3">
      <c r="A17" s="25" t="s">
        <v>450</v>
      </c>
      <c r="B17" s="25" t="s">
        <v>451</v>
      </c>
      <c r="C17" s="25" t="s">
        <v>397</v>
      </c>
      <c r="D17" s="26">
        <v>1</v>
      </c>
      <c r="E17" s="28"/>
      <c r="F17" s="31"/>
      <c r="G17" s="28"/>
      <c r="H17" s="31"/>
      <c r="I17" s="28"/>
      <c r="J17" s="31"/>
      <c r="K17" s="28"/>
      <c r="L17" s="31"/>
      <c r="M17" s="25" t="s">
        <v>53</v>
      </c>
      <c r="N17" s="1" t="s">
        <v>111</v>
      </c>
      <c r="O17" s="1" t="s">
        <v>466</v>
      </c>
      <c r="P17" s="1" t="s">
        <v>66</v>
      </c>
      <c r="Q17" s="1" t="s">
        <v>66</v>
      </c>
      <c r="R17" s="1" t="s">
        <v>66</v>
      </c>
      <c r="S17">
        <v>1</v>
      </c>
      <c r="T17">
        <v>0</v>
      </c>
      <c r="U17">
        <v>0.03</v>
      </c>
      <c r="AV17" s="1" t="s">
        <v>53</v>
      </c>
      <c r="AW17" s="1" t="s">
        <v>467</v>
      </c>
      <c r="AX17" s="1" t="s">
        <v>53</v>
      </c>
      <c r="AY17" s="1" t="s">
        <v>53</v>
      </c>
      <c r="AZ17" s="1" t="s">
        <v>53</v>
      </c>
    </row>
    <row r="18" spans="1:52" ht="30" customHeight="1" x14ac:dyDescent="0.3">
      <c r="A18" s="25" t="s">
        <v>453</v>
      </c>
      <c r="B18" s="25" t="s">
        <v>53</v>
      </c>
      <c r="C18" s="25" t="s">
        <v>53</v>
      </c>
      <c r="D18" s="26"/>
      <c r="E18" s="28"/>
      <c r="F18" s="31"/>
      <c r="G18" s="28"/>
      <c r="H18" s="31"/>
      <c r="I18" s="28"/>
      <c r="J18" s="31"/>
      <c r="K18" s="28"/>
      <c r="L18" s="31"/>
      <c r="M18" s="25" t="s">
        <v>53</v>
      </c>
      <c r="N18" s="1" t="s">
        <v>106</v>
      </c>
      <c r="O18" s="1" t="s">
        <v>106</v>
      </c>
      <c r="P18" s="1" t="s">
        <v>53</v>
      </c>
      <c r="Q18" s="1" t="s">
        <v>53</v>
      </c>
      <c r="R18" s="1" t="s">
        <v>53</v>
      </c>
      <c r="AV18" s="1" t="s">
        <v>53</v>
      </c>
      <c r="AW18" s="1" t="s">
        <v>53</v>
      </c>
      <c r="AX18" s="1" t="s">
        <v>53</v>
      </c>
      <c r="AY18" s="1" t="s">
        <v>53</v>
      </c>
      <c r="AZ18" s="1" t="s">
        <v>53</v>
      </c>
    </row>
    <row r="19" spans="1:52" ht="30" customHeight="1" x14ac:dyDescent="0.3">
      <c r="A19" s="26"/>
      <c r="B19" s="26"/>
      <c r="C19" s="26"/>
      <c r="D19" s="26"/>
      <c r="E19" s="28"/>
      <c r="F19" s="31"/>
      <c r="G19" s="28"/>
      <c r="H19" s="31"/>
      <c r="I19" s="28"/>
      <c r="J19" s="31"/>
      <c r="K19" s="28"/>
      <c r="L19" s="31"/>
      <c r="M19" s="26"/>
    </row>
    <row r="20" spans="1:52" ht="30" customHeight="1" x14ac:dyDescent="0.3">
      <c r="A20" s="22" t="s">
        <v>468</v>
      </c>
      <c r="B20" s="23"/>
      <c r="C20" s="23"/>
      <c r="D20" s="23"/>
      <c r="E20" s="27"/>
      <c r="F20" s="30"/>
      <c r="G20" s="27"/>
      <c r="H20" s="30"/>
      <c r="I20" s="27"/>
      <c r="J20" s="30"/>
      <c r="K20" s="27"/>
      <c r="L20" s="30"/>
      <c r="M20" s="24"/>
      <c r="N20" s="1" t="s">
        <v>167</v>
      </c>
    </row>
    <row r="21" spans="1:52" ht="30" customHeight="1" x14ac:dyDescent="0.3">
      <c r="A21" s="25" t="s">
        <v>60</v>
      </c>
      <c r="B21" s="25" t="s">
        <v>165</v>
      </c>
      <c r="C21" s="25" t="s">
        <v>62</v>
      </c>
      <c r="D21" s="26">
        <v>1</v>
      </c>
      <c r="E21" s="28"/>
      <c r="F21" s="31"/>
      <c r="G21" s="28"/>
      <c r="H21" s="31"/>
      <c r="I21" s="28"/>
      <c r="J21" s="31"/>
      <c r="K21" s="28"/>
      <c r="L21" s="31"/>
      <c r="M21" s="25" t="s">
        <v>53</v>
      </c>
      <c r="N21" s="1" t="s">
        <v>167</v>
      </c>
      <c r="O21" s="1" t="s">
        <v>469</v>
      </c>
      <c r="P21" s="1" t="s">
        <v>66</v>
      </c>
      <c r="Q21" s="1" t="s">
        <v>66</v>
      </c>
      <c r="R21" s="1" t="s">
        <v>65</v>
      </c>
      <c r="V21">
        <v>1</v>
      </c>
      <c r="W21">
        <v>2</v>
      </c>
      <c r="AV21" s="1" t="s">
        <v>53</v>
      </c>
      <c r="AW21" s="1" t="s">
        <v>470</v>
      </c>
      <c r="AX21" s="1" t="s">
        <v>53</v>
      </c>
      <c r="AY21" s="1" t="s">
        <v>53</v>
      </c>
      <c r="AZ21" s="1" t="s">
        <v>53</v>
      </c>
    </row>
    <row r="22" spans="1:52" ht="30" customHeight="1" x14ac:dyDescent="0.3">
      <c r="A22" s="25" t="s">
        <v>60</v>
      </c>
      <c r="B22" s="25" t="s">
        <v>165</v>
      </c>
      <c r="C22" s="25" t="s">
        <v>62</v>
      </c>
      <c r="D22" s="26">
        <v>0.1</v>
      </c>
      <c r="E22" s="28"/>
      <c r="F22" s="31"/>
      <c r="G22" s="28"/>
      <c r="H22" s="31"/>
      <c r="I22" s="28"/>
      <c r="J22" s="31"/>
      <c r="K22" s="28"/>
      <c r="L22" s="31"/>
      <c r="M22" s="25" t="s">
        <v>53</v>
      </c>
      <c r="N22" s="1" t="s">
        <v>167</v>
      </c>
      <c r="O22" s="1" t="s">
        <v>469</v>
      </c>
      <c r="P22" s="1" t="s">
        <v>66</v>
      </c>
      <c r="Q22" s="1" t="s">
        <v>66</v>
      </c>
      <c r="R22" s="1" t="s">
        <v>65</v>
      </c>
      <c r="AV22" s="1" t="s">
        <v>53</v>
      </c>
      <c r="AW22" s="1" t="s">
        <v>470</v>
      </c>
      <c r="AX22" s="1" t="s">
        <v>53</v>
      </c>
      <c r="AY22" s="1" t="s">
        <v>53</v>
      </c>
      <c r="AZ22" s="1" t="s">
        <v>53</v>
      </c>
    </row>
    <row r="23" spans="1:52" ht="30" customHeight="1" x14ac:dyDescent="0.3">
      <c r="A23" s="25" t="s">
        <v>458</v>
      </c>
      <c r="B23" s="25" t="s">
        <v>459</v>
      </c>
      <c r="C23" s="25" t="s">
        <v>397</v>
      </c>
      <c r="D23" s="26">
        <v>1</v>
      </c>
      <c r="E23" s="28"/>
      <c r="F23" s="31"/>
      <c r="G23" s="28"/>
      <c r="H23" s="31"/>
      <c r="I23" s="28"/>
      <c r="J23" s="31"/>
      <c r="K23" s="28"/>
      <c r="L23" s="31"/>
      <c r="M23" s="25" t="s">
        <v>53</v>
      </c>
      <c r="N23" s="1" t="s">
        <v>167</v>
      </c>
      <c r="O23" s="1" t="s">
        <v>398</v>
      </c>
      <c r="P23" s="1" t="s">
        <v>66</v>
      </c>
      <c r="Q23" s="1" t="s">
        <v>66</v>
      </c>
      <c r="R23" s="1" t="s">
        <v>66</v>
      </c>
      <c r="S23">
        <v>0</v>
      </c>
      <c r="T23">
        <v>0</v>
      </c>
      <c r="U23">
        <v>0.15</v>
      </c>
      <c r="AV23" s="1" t="s">
        <v>53</v>
      </c>
      <c r="AW23" s="1" t="s">
        <v>471</v>
      </c>
      <c r="AX23" s="1" t="s">
        <v>53</v>
      </c>
      <c r="AY23" s="1" t="s">
        <v>53</v>
      </c>
      <c r="AZ23" s="1" t="s">
        <v>53</v>
      </c>
    </row>
    <row r="24" spans="1:52" ht="30" customHeight="1" x14ac:dyDescent="0.3">
      <c r="A24" s="25" t="s">
        <v>461</v>
      </c>
      <c r="B24" s="25" t="s">
        <v>462</v>
      </c>
      <c r="C24" s="25" t="s">
        <v>397</v>
      </c>
      <c r="D24" s="26">
        <v>1</v>
      </c>
      <c r="E24" s="28"/>
      <c r="F24" s="31"/>
      <c r="G24" s="28"/>
      <c r="H24" s="31"/>
      <c r="I24" s="28"/>
      <c r="J24" s="31"/>
      <c r="K24" s="28"/>
      <c r="L24" s="31"/>
      <c r="M24" s="25" t="s">
        <v>53</v>
      </c>
      <c r="N24" s="1" t="s">
        <v>167</v>
      </c>
      <c r="O24" s="1" t="s">
        <v>463</v>
      </c>
      <c r="P24" s="1" t="s">
        <v>66</v>
      </c>
      <c r="Q24" s="1" t="s">
        <v>66</v>
      </c>
      <c r="R24" s="1" t="s">
        <v>66</v>
      </c>
      <c r="S24">
        <v>0</v>
      </c>
      <c r="T24">
        <v>0</v>
      </c>
      <c r="U24">
        <v>0.02</v>
      </c>
      <c r="AV24" s="1" t="s">
        <v>53</v>
      </c>
      <c r="AW24" s="1" t="s">
        <v>472</v>
      </c>
      <c r="AX24" s="1" t="s">
        <v>53</v>
      </c>
      <c r="AY24" s="1" t="s">
        <v>53</v>
      </c>
      <c r="AZ24" s="1" t="s">
        <v>53</v>
      </c>
    </row>
    <row r="25" spans="1:52" ht="30" customHeight="1" x14ac:dyDescent="0.3">
      <c r="A25" s="25" t="s">
        <v>445</v>
      </c>
      <c r="B25" s="25" t="s">
        <v>446</v>
      </c>
      <c r="C25" s="25" t="s">
        <v>447</v>
      </c>
      <c r="D25" s="26">
        <f>공량산출근거서_일위대가!K11</f>
        <v>0.11</v>
      </c>
      <c r="E25" s="28"/>
      <c r="F25" s="31"/>
      <c r="G25" s="28"/>
      <c r="H25" s="31"/>
      <c r="I25" s="28"/>
      <c r="J25" s="31"/>
      <c r="K25" s="28"/>
      <c r="L25" s="31"/>
      <c r="M25" s="25" t="s">
        <v>53</v>
      </c>
      <c r="N25" s="1" t="s">
        <v>167</v>
      </c>
      <c r="O25" s="1" t="s">
        <v>448</v>
      </c>
      <c r="P25" s="1" t="s">
        <v>66</v>
      </c>
      <c r="Q25" s="1" t="s">
        <v>66</v>
      </c>
      <c r="R25" s="1" t="s">
        <v>65</v>
      </c>
      <c r="X25">
        <v>3</v>
      </c>
      <c r="AV25" s="1" t="s">
        <v>53</v>
      </c>
      <c r="AW25" s="1" t="s">
        <v>473</v>
      </c>
      <c r="AX25" s="1" t="s">
        <v>53</v>
      </c>
      <c r="AY25" s="1" t="s">
        <v>53</v>
      </c>
      <c r="AZ25" s="1" t="s">
        <v>53</v>
      </c>
    </row>
    <row r="26" spans="1:52" ht="30" customHeight="1" x14ac:dyDescent="0.3">
      <c r="A26" s="25" t="s">
        <v>450</v>
      </c>
      <c r="B26" s="25" t="s">
        <v>451</v>
      </c>
      <c r="C26" s="25" t="s">
        <v>397</v>
      </c>
      <c r="D26" s="26">
        <v>1</v>
      </c>
      <c r="E26" s="28"/>
      <c r="F26" s="31"/>
      <c r="G26" s="28"/>
      <c r="H26" s="31"/>
      <c r="I26" s="28"/>
      <c r="J26" s="31"/>
      <c r="K26" s="28"/>
      <c r="L26" s="31"/>
      <c r="M26" s="25" t="s">
        <v>53</v>
      </c>
      <c r="N26" s="1" t="s">
        <v>167</v>
      </c>
      <c r="O26" s="1" t="s">
        <v>466</v>
      </c>
      <c r="P26" s="1" t="s">
        <v>66</v>
      </c>
      <c r="Q26" s="1" t="s">
        <v>66</v>
      </c>
      <c r="R26" s="1" t="s">
        <v>66</v>
      </c>
      <c r="S26">
        <v>1</v>
      </c>
      <c r="T26">
        <v>0</v>
      </c>
      <c r="U26">
        <v>0.03</v>
      </c>
      <c r="AV26" s="1" t="s">
        <v>53</v>
      </c>
      <c r="AW26" s="1" t="s">
        <v>474</v>
      </c>
      <c r="AX26" s="1" t="s">
        <v>53</v>
      </c>
      <c r="AY26" s="1" t="s">
        <v>53</v>
      </c>
      <c r="AZ26" s="1" t="s">
        <v>53</v>
      </c>
    </row>
    <row r="27" spans="1:52" ht="30" customHeight="1" x14ac:dyDescent="0.3">
      <c r="A27" s="25" t="s">
        <v>453</v>
      </c>
      <c r="B27" s="25" t="s">
        <v>53</v>
      </c>
      <c r="C27" s="25" t="s">
        <v>53</v>
      </c>
      <c r="D27" s="26"/>
      <c r="E27" s="28"/>
      <c r="F27" s="31"/>
      <c r="G27" s="28"/>
      <c r="H27" s="31"/>
      <c r="I27" s="28"/>
      <c r="J27" s="31"/>
      <c r="K27" s="28"/>
      <c r="L27" s="31"/>
      <c r="M27" s="25" t="s">
        <v>53</v>
      </c>
      <c r="N27" s="1" t="s">
        <v>106</v>
      </c>
      <c r="O27" s="1" t="s">
        <v>106</v>
      </c>
      <c r="P27" s="1" t="s">
        <v>53</v>
      </c>
      <c r="Q27" s="1" t="s">
        <v>53</v>
      </c>
      <c r="R27" s="1" t="s">
        <v>53</v>
      </c>
      <c r="AV27" s="1" t="s">
        <v>53</v>
      </c>
      <c r="AW27" s="1" t="s">
        <v>53</v>
      </c>
      <c r="AX27" s="1" t="s">
        <v>53</v>
      </c>
      <c r="AY27" s="1" t="s">
        <v>53</v>
      </c>
      <c r="AZ27" s="1" t="s">
        <v>53</v>
      </c>
    </row>
    <row r="28" spans="1:52" ht="30" customHeight="1" x14ac:dyDescent="0.3">
      <c r="A28" s="26"/>
      <c r="B28" s="26"/>
      <c r="C28" s="26"/>
      <c r="D28" s="26"/>
      <c r="E28" s="28"/>
      <c r="F28" s="31"/>
      <c r="G28" s="28"/>
      <c r="H28" s="31"/>
      <c r="I28" s="28"/>
      <c r="J28" s="31"/>
      <c r="K28" s="28"/>
      <c r="L28" s="31"/>
      <c r="M28" s="26"/>
    </row>
    <row r="29" spans="1:52" ht="30" customHeight="1" x14ac:dyDescent="0.3">
      <c r="A29" s="22" t="s">
        <v>475</v>
      </c>
      <c r="B29" s="23"/>
      <c r="C29" s="23"/>
      <c r="D29" s="23"/>
      <c r="E29" s="27"/>
      <c r="F29" s="30"/>
      <c r="G29" s="27"/>
      <c r="H29" s="30"/>
      <c r="I29" s="27"/>
      <c r="J29" s="30"/>
      <c r="K29" s="27"/>
      <c r="L29" s="30"/>
      <c r="M29" s="24"/>
      <c r="N29" s="1" t="s">
        <v>171</v>
      </c>
    </row>
    <row r="30" spans="1:52" ht="30" customHeight="1" x14ac:dyDescent="0.3">
      <c r="A30" s="25" t="s">
        <v>60</v>
      </c>
      <c r="B30" s="25" t="s">
        <v>169</v>
      </c>
      <c r="C30" s="25" t="s">
        <v>62</v>
      </c>
      <c r="D30" s="26">
        <v>1</v>
      </c>
      <c r="E30" s="28"/>
      <c r="F30" s="31"/>
      <c r="G30" s="28"/>
      <c r="H30" s="31"/>
      <c r="I30" s="28"/>
      <c r="J30" s="31"/>
      <c r="K30" s="28"/>
      <c r="L30" s="31"/>
      <c r="M30" s="25" t="s">
        <v>53</v>
      </c>
      <c r="N30" s="1" t="s">
        <v>171</v>
      </c>
      <c r="O30" s="1" t="s">
        <v>476</v>
      </c>
      <c r="P30" s="1" t="s">
        <v>66</v>
      </c>
      <c r="Q30" s="1" t="s">
        <v>66</v>
      </c>
      <c r="R30" s="1" t="s">
        <v>65</v>
      </c>
      <c r="V30">
        <v>1</v>
      </c>
      <c r="W30">
        <v>2</v>
      </c>
      <c r="AV30" s="1" t="s">
        <v>53</v>
      </c>
      <c r="AW30" s="1" t="s">
        <v>477</v>
      </c>
      <c r="AX30" s="1" t="s">
        <v>53</v>
      </c>
      <c r="AY30" s="1" t="s">
        <v>53</v>
      </c>
      <c r="AZ30" s="1" t="s">
        <v>53</v>
      </c>
    </row>
    <row r="31" spans="1:52" ht="30" customHeight="1" x14ac:dyDescent="0.3">
      <c r="A31" s="25" t="s">
        <v>60</v>
      </c>
      <c r="B31" s="25" t="s">
        <v>169</v>
      </c>
      <c r="C31" s="25" t="s">
        <v>62</v>
      </c>
      <c r="D31" s="26">
        <v>0.1</v>
      </c>
      <c r="E31" s="28"/>
      <c r="F31" s="31"/>
      <c r="G31" s="28"/>
      <c r="H31" s="31"/>
      <c r="I31" s="28"/>
      <c r="J31" s="31"/>
      <c r="K31" s="28"/>
      <c r="L31" s="31"/>
      <c r="M31" s="25" t="s">
        <v>53</v>
      </c>
      <c r="N31" s="1" t="s">
        <v>171</v>
      </c>
      <c r="O31" s="1" t="s">
        <v>476</v>
      </c>
      <c r="P31" s="1" t="s">
        <v>66</v>
      </c>
      <c r="Q31" s="1" t="s">
        <v>66</v>
      </c>
      <c r="R31" s="1" t="s">
        <v>65</v>
      </c>
      <c r="AV31" s="1" t="s">
        <v>53</v>
      </c>
      <c r="AW31" s="1" t="s">
        <v>477</v>
      </c>
      <c r="AX31" s="1" t="s">
        <v>53</v>
      </c>
      <c r="AY31" s="1" t="s">
        <v>53</v>
      </c>
      <c r="AZ31" s="1" t="s">
        <v>53</v>
      </c>
    </row>
    <row r="32" spans="1:52" ht="30" customHeight="1" x14ac:dyDescent="0.3">
      <c r="A32" s="25" t="s">
        <v>458</v>
      </c>
      <c r="B32" s="25" t="s">
        <v>459</v>
      </c>
      <c r="C32" s="25" t="s">
        <v>397</v>
      </c>
      <c r="D32" s="26">
        <v>1</v>
      </c>
      <c r="E32" s="28"/>
      <c r="F32" s="31"/>
      <c r="G32" s="28"/>
      <c r="H32" s="31"/>
      <c r="I32" s="28"/>
      <c r="J32" s="31"/>
      <c r="K32" s="28"/>
      <c r="L32" s="31"/>
      <c r="M32" s="25" t="s">
        <v>53</v>
      </c>
      <c r="N32" s="1" t="s">
        <v>171</v>
      </c>
      <c r="O32" s="1" t="s">
        <v>398</v>
      </c>
      <c r="P32" s="1" t="s">
        <v>66</v>
      </c>
      <c r="Q32" s="1" t="s">
        <v>66</v>
      </c>
      <c r="R32" s="1" t="s">
        <v>66</v>
      </c>
      <c r="S32">
        <v>0</v>
      </c>
      <c r="T32">
        <v>0</v>
      </c>
      <c r="U32">
        <v>0.15</v>
      </c>
      <c r="AV32" s="1" t="s">
        <v>53</v>
      </c>
      <c r="AW32" s="1" t="s">
        <v>478</v>
      </c>
      <c r="AX32" s="1" t="s">
        <v>53</v>
      </c>
      <c r="AY32" s="1" t="s">
        <v>53</v>
      </c>
      <c r="AZ32" s="1" t="s">
        <v>53</v>
      </c>
    </row>
    <row r="33" spans="1:52" ht="30" customHeight="1" x14ac:dyDescent="0.3">
      <c r="A33" s="25" t="s">
        <v>461</v>
      </c>
      <c r="B33" s="25" t="s">
        <v>462</v>
      </c>
      <c r="C33" s="25" t="s">
        <v>397</v>
      </c>
      <c r="D33" s="26">
        <v>1</v>
      </c>
      <c r="E33" s="28"/>
      <c r="F33" s="31"/>
      <c r="G33" s="28"/>
      <c r="H33" s="31"/>
      <c r="I33" s="28"/>
      <c r="J33" s="31"/>
      <c r="K33" s="28"/>
      <c r="L33" s="31"/>
      <c r="M33" s="25" t="s">
        <v>53</v>
      </c>
      <c r="N33" s="1" t="s">
        <v>171</v>
      </c>
      <c r="O33" s="1" t="s">
        <v>463</v>
      </c>
      <c r="P33" s="1" t="s">
        <v>66</v>
      </c>
      <c r="Q33" s="1" t="s">
        <v>66</v>
      </c>
      <c r="R33" s="1" t="s">
        <v>66</v>
      </c>
      <c r="S33">
        <v>0</v>
      </c>
      <c r="T33">
        <v>0</v>
      </c>
      <c r="U33">
        <v>0.02</v>
      </c>
      <c r="AV33" s="1" t="s">
        <v>53</v>
      </c>
      <c r="AW33" s="1" t="s">
        <v>479</v>
      </c>
      <c r="AX33" s="1" t="s">
        <v>53</v>
      </c>
      <c r="AY33" s="1" t="s">
        <v>53</v>
      </c>
      <c r="AZ33" s="1" t="s">
        <v>53</v>
      </c>
    </row>
    <row r="34" spans="1:52" ht="30" customHeight="1" x14ac:dyDescent="0.3">
      <c r="A34" s="25" t="s">
        <v>445</v>
      </c>
      <c r="B34" s="25" t="s">
        <v>446</v>
      </c>
      <c r="C34" s="25" t="s">
        <v>447</v>
      </c>
      <c r="D34" s="26">
        <f>공량산출근거서_일위대가!K15</f>
        <v>0.14000000000000001</v>
      </c>
      <c r="E34" s="28"/>
      <c r="F34" s="31"/>
      <c r="G34" s="28"/>
      <c r="H34" s="31"/>
      <c r="I34" s="28"/>
      <c r="J34" s="31"/>
      <c r="K34" s="28"/>
      <c r="L34" s="31"/>
      <c r="M34" s="25" t="s">
        <v>53</v>
      </c>
      <c r="N34" s="1" t="s">
        <v>171</v>
      </c>
      <c r="O34" s="1" t="s">
        <v>448</v>
      </c>
      <c r="P34" s="1" t="s">
        <v>66</v>
      </c>
      <c r="Q34" s="1" t="s">
        <v>66</v>
      </c>
      <c r="R34" s="1" t="s">
        <v>65</v>
      </c>
      <c r="X34">
        <v>3</v>
      </c>
      <c r="AV34" s="1" t="s">
        <v>53</v>
      </c>
      <c r="AW34" s="1" t="s">
        <v>480</v>
      </c>
      <c r="AX34" s="1" t="s">
        <v>53</v>
      </c>
      <c r="AY34" s="1" t="s">
        <v>53</v>
      </c>
      <c r="AZ34" s="1" t="s">
        <v>53</v>
      </c>
    </row>
    <row r="35" spans="1:52" ht="30" customHeight="1" x14ac:dyDescent="0.3">
      <c r="A35" s="25" t="s">
        <v>450</v>
      </c>
      <c r="B35" s="25" t="s">
        <v>451</v>
      </c>
      <c r="C35" s="25" t="s">
        <v>397</v>
      </c>
      <c r="D35" s="26">
        <v>1</v>
      </c>
      <c r="E35" s="28"/>
      <c r="F35" s="31"/>
      <c r="G35" s="28"/>
      <c r="H35" s="31"/>
      <c r="I35" s="28"/>
      <c r="J35" s="31"/>
      <c r="K35" s="28"/>
      <c r="L35" s="31"/>
      <c r="M35" s="25" t="s">
        <v>53</v>
      </c>
      <c r="N35" s="1" t="s">
        <v>171</v>
      </c>
      <c r="O35" s="1" t="s">
        <v>466</v>
      </c>
      <c r="P35" s="1" t="s">
        <v>66</v>
      </c>
      <c r="Q35" s="1" t="s">
        <v>66</v>
      </c>
      <c r="R35" s="1" t="s">
        <v>66</v>
      </c>
      <c r="S35">
        <v>1</v>
      </c>
      <c r="T35">
        <v>0</v>
      </c>
      <c r="U35">
        <v>0.03</v>
      </c>
      <c r="AV35" s="1" t="s">
        <v>53</v>
      </c>
      <c r="AW35" s="1" t="s">
        <v>481</v>
      </c>
      <c r="AX35" s="1" t="s">
        <v>53</v>
      </c>
      <c r="AY35" s="1" t="s">
        <v>53</v>
      </c>
      <c r="AZ35" s="1" t="s">
        <v>53</v>
      </c>
    </row>
    <row r="36" spans="1:52" ht="30" customHeight="1" x14ac:dyDescent="0.3">
      <c r="A36" s="25" t="s">
        <v>453</v>
      </c>
      <c r="B36" s="25" t="s">
        <v>53</v>
      </c>
      <c r="C36" s="25" t="s">
        <v>53</v>
      </c>
      <c r="D36" s="26"/>
      <c r="E36" s="28"/>
      <c r="F36" s="31"/>
      <c r="G36" s="28"/>
      <c r="H36" s="31"/>
      <c r="I36" s="28"/>
      <c r="J36" s="31"/>
      <c r="K36" s="28"/>
      <c r="L36" s="31"/>
      <c r="M36" s="25" t="s">
        <v>53</v>
      </c>
      <c r="N36" s="1" t="s">
        <v>106</v>
      </c>
      <c r="O36" s="1" t="s">
        <v>106</v>
      </c>
      <c r="P36" s="1" t="s">
        <v>53</v>
      </c>
      <c r="Q36" s="1" t="s">
        <v>53</v>
      </c>
      <c r="R36" s="1" t="s">
        <v>53</v>
      </c>
      <c r="AV36" s="1" t="s">
        <v>53</v>
      </c>
      <c r="AW36" s="1" t="s">
        <v>53</v>
      </c>
      <c r="AX36" s="1" t="s">
        <v>53</v>
      </c>
      <c r="AY36" s="1" t="s">
        <v>53</v>
      </c>
      <c r="AZ36" s="1" t="s">
        <v>53</v>
      </c>
    </row>
    <row r="37" spans="1:52" ht="30" customHeight="1" x14ac:dyDescent="0.3">
      <c r="A37" s="26"/>
      <c r="B37" s="26"/>
      <c r="C37" s="26"/>
      <c r="D37" s="26"/>
      <c r="E37" s="28"/>
      <c r="F37" s="31"/>
      <c r="G37" s="28"/>
      <c r="H37" s="31"/>
      <c r="I37" s="28"/>
      <c r="J37" s="31"/>
      <c r="K37" s="28"/>
      <c r="L37" s="31"/>
      <c r="M37" s="26"/>
    </row>
    <row r="38" spans="1:52" ht="30" customHeight="1" x14ac:dyDescent="0.3">
      <c r="A38" s="22" t="s">
        <v>482</v>
      </c>
      <c r="B38" s="23"/>
      <c r="C38" s="23"/>
      <c r="D38" s="23"/>
      <c r="E38" s="27"/>
      <c r="F38" s="30"/>
      <c r="G38" s="27"/>
      <c r="H38" s="30"/>
      <c r="I38" s="27"/>
      <c r="J38" s="30"/>
      <c r="K38" s="27"/>
      <c r="L38" s="30"/>
      <c r="M38" s="24"/>
      <c r="N38" s="1" t="s">
        <v>320</v>
      </c>
    </row>
    <row r="39" spans="1:52" ht="30" customHeight="1" x14ac:dyDescent="0.3">
      <c r="A39" s="25" t="s">
        <v>60</v>
      </c>
      <c r="B39" s="25" t="s">
        <v>318</v>
      </c>
      <c r="C39" s="25" t="s">
        <v>62</v>
      </c>
      <c r="D39" s="26">
        <v>1</v>
      </c>
      <c r="E39" s="28"/>
      <c r="F39" s="31"/>
      <c r="G39" s="28"/>
      <c r="H39" s="31"/>
      <c r="I39" s="28"/>
      <c r="J39" s="31"/>
      <c r="K39" s="28"/>
      <c r="L39" s="31"/>
      <c r="M39" s="25" t="s">
        <v>53</v>
      </c>
      <c r="N39" s="1" t="s">
        <v>320</v>
      </c>
      <c r="O39" s="1" t="s">
        <v>483</v>
      </c>
      <c r="P39" s="1" t="s">
        <v>66</v>
      </c>
      <c r="Q39" s="1" t="s">
        <v>66</v>
      </c>
      <c r="R39" s="1" t="s">
        <v>65</v>
      </c>
      <c r="V39">
        <v>1</v>
      </c>
      <c r="W39">
        <v>2</v>
      </c>
      <c r="AV39" s="1" t="s">
        <v>53</v>
      </c>
      <c r="AW39" s="1" t="s">
        <v>484</v>
      </c>
      <c r="AX39" s="1" t="s">
        <v>53</v>
      </c>
      <c r="AY39" s="1" t="s">
        <v>53</v>
      </c>
      <c r="AZ39" s="1" t="s">
        <v>53</v>
      </c>
    </row>
    <row r="40" spans="1:52" ht="30" customHeight="1" x14ac:dyDescent="0.3">
      <c r="A40" s="25" t="s">
        <v>60</v>
      </c>
      <c r="B40" s="25" t="s">
        <v>318</v>
      </c>
      <c r="C40" s="25" t="s">
        <v>62</v>
      </c>
      <c r="D40" s="26">
        <v>0.1</v>
      </c>
      <c r="E40" s="28"/>
      <c r="F40" s="31"/>
      <c r="G40" s="28"/>
      <c r="H40" s="31"/>
      <c r="I40" s="28"/>
      <c r="J40" s="31"/>
      <c r="K40" s="28"/>
      <c r="L40" s="31"/>
      <c r="M40" s="25" t="s">
        <v>53</v>
      </c>
      <c r="N40" s="1" t="s">
        <v>320</v>
      </c>
      <c r="O40" s="1" t="s">
        <v>483</v>
      </c>
      <c r="P40" s="1" t="s">
        <v>66</v>
      </c>
      <c r="Q40" s="1" t="s">
        <v>66</v>
      </c>
      <c r="R40" s="1" t="s">
        <v>65</v>
      </c>
      <c r="AV40" s="1" t="s">
        <v>53</v>
      </c>
      <c r="AW40" s="1" t="s">
        <v>484</v>
      </c>
      <c r="AX40" s="1" t="s">
        <v>53</v>
      </c>
      <c r="AY40" s="1" t="s">
        <v>53</v>
      </c>
      <c r="AZ40" s="1" t="s">
        <v>53</v>
      </c>
    </row>
    <row r="41" spans="1:52" ht="30" customHeight="1" x14ac:dyDescent="0.3">
      <c r="A41" s="25" t="s">
        <v>458</v>
      </c>
      <c r="B41" s="25" t="s">
        <v>459</v>
      </c>
      <c r="C41" s="25" t="s">
        <v>397</v>
      </c>
      <c r="D41" s="26">
        <v>1</v>
      </c>
      <c r="E41" s="28"/>
      <c r="F41" s="31"/>
      <c r="G41" s="28"/>
      <c r="H41" s="31"/>
      <c r="I41" s="28"/>
      <c r="J41" s="31"/>
      <c r="K41" s="28"/>
      <c r="L41" s="31"/>
      <c r="M41" s="25" t="s">
        <v>53</v>
      </c>
      <c r="N41" s="1" t="s">
        <v>320</v>
      </c>
      <c r="O41" s="1" t="s">
        <v>398</v>
      </c>
      <c r="P41" s="1" t="s">
        <v>66</v>
      </c>
      <c r="Q41" s="1" t="s">
        <v>66</v>
      </c>
      <c r="R41" s="1" t="s">
        <v>66</v>
      </c>
      <c r="S41">
        <v>0</v>
      </c>
      <c r="T41">
        <v>0</v>
      </c>
      <c r="U41">
        <v>0.15</v>
      </c>
      <c r="AV41" s="1" t="s">
        <v>53</v>
      </c>
      <c r="AW41" s="1" t="s">
        <v>485</v>
      </c>
      <c r="AX41" s="1" t="s">
        <v>53</v>
      </c>
      <c r="AY41" s="1" t="s">
        <v>53</v>
      </c>
      <c r="AZ41" s="1" t="s">
        <v>53</v>
      </c>
    </row>
    <row r="42" spans="1:52" ht="30" customHeight="1" x14ac:dyDescent="0.3">
      <c r="A42" s="25" t="s">
        <v>461</v>
      </c>
      <c r="B42" s="25" t="s">
        <v>462</v>
      </c>
      <c r="C42" s="25" t="s">
        <v>397</v>
      </c>
      <c r="D42" s="26">
        <v>1</v>
      </c>
      <c r="E42" s="28"/>
      <c r="F42" s="31"/>
      <c r="G42" s="28"/>
      <c r="H42" s="31"/>
      <c r="I42" s="28"/>
      <c r="J42" s="31"/>
      <c r="K42" s="28"/>
      <c r="L42" s="31"/>
      <c r="M42" s="25" t="s">
        <v>53</v>
      </c>
      <c r="N42" s="1" t="s">
        <v>320</v>
      </c>
      <c r="O42" s="1" t="s">
        <v>463</v>
      </c>
      <c r="P42" s="1" t="s">
        <v>66</v>
      </c>
      <c r="Q42" s="1" t="s">
        <v>66</v>
      </c>
      <c r="R42" s="1" t="s">
        <v>66</v>
      </c>
      <c r="S42">
        <v>0</v>
      </c>
      <c r="T42">
        <v>0</v>
      </c>
      <c r="U42">
        <v>0.02</v>
      </c>
      <c r="AV42" s="1" t="s">
        <v>53</v>
      </c>
      <c r="AW42" s="1" t="s">
        <v>486</v>
      </c>
      <c r="AX42" s="1" t="s">
        <v>53</v>
      </c>
      <c r="AY42" s="1" t="s">
        <v>53</v>
      </c>
      <c r="AZ42" s="1" t="s">
        <v>53</v>
      </c>
    </row>
    <row r="43" spans="1:52" ht="30" customHeight="1" x14ac:dyDescent="0.3">
      <c r="A43" s="25" t="s">
        <v>445</v>
      </c>
      <c r="B43" s="25" t="s">
        <v>446</v>
      </c>
      <c r="C43" s="25" t="s">
        <v>447</v>
      </c>
      <c r="D43" s="26">
        <f>공량산출근거서_일위대가!K19</f>
        <v>0.34</v>
      </c>
      <c r="E43" s="28"/>
      <c r="F43" s="31"/>
      <c r="G43" s="28"/>
      <c r="H43" s="31"/>
      <c r="I43" s="28"/>
      <c r="J43" s="31"/>
      <c r="K43" s="28"/>
      <c r="L43" s="31"/>
      <c r="M43" s="25" t="s">
        <v>53</v>
      </c>
      <c r="N43" s="1" t="s">
        <v>320</v>
      </c>
      <c r="O43" s="1" t="s">
        <v>448</v>
      </c>
      <c r="P43" s="1" t="s">
        <v>66</v>
      </c>
      <c r="Q43" s="1" t="s">
        <v>66</v>
      </c>
      <c r="R43" s="1" t="s">
        <v>65</v>
      </c>
      <c r="X43">
        <v>3</v>
      </c>
      <c r="AV43" s="1" t="s">
        <v>53</v>
      </c>
      <c r="AW43" s="1" t="s">
        <v>487</v>
      </c>
      <c r="AX43" s="1" t="s">
        <v>53</v>
      </c>
      <c r="AY43" s="1" t="s">
        <v>53</v>
      </c>
      <c r="AZ43" s="1" t="s">
        <v>53</v>
      </c>
    </row>
    <row r="44" spans="1:52" ht="30" customHeight="1" x14ac:dyDescent="0.3">
      <c r="A44" s="25" t="s">
        <v>450</v>
      </c>
      <c r="B44" s="25" t="s">
        <v>451</v>
      </c>
      <c r="C44" s="25" t="s">
        <v>397</v>
      </c>
      <c r="D44" s="26">
        <v>1</v>
      </c>
      <c r="E44" s="28"/>
      <c r="F44" s="31"/>
      <c r="G44" s="28"/>
      <c r="H44" s="31"/>
      <c r="I44" s="28"/>
      <c r="J44" s="31"/>
      <c r="K44" s="28"/>
      <c r="L44" s="31"/>
      <c r="M44" s="25" t="s">
        <v>53</v>
      </c>
      <c r="N44" s="1" t="s">
        <v>320</v>
      </c>
      <c r="O44" s="1" t="s">
        <v>466</v>
      </c>
      <c r="P44" s="1" t="s">
        <v>66</v>
      </c>
      <c r="Q44" s="1" t="s">
        <v>66</v>
      </c>
      <c r="R44" s="1" t="s">
        <v>66</v>
      </c>
      <c r="S44">
        <v>1</v>
      </c>
      <c r="T44">
        <v>0</v>
      </c>
      <c r="U44">
        <v>0.03</v>
      </c>
      <c r="AV44" s="1" t="s">
        <v>53</v>
      </c>
      <c r="AW44" s="1" t="s">
        <v>488</v>
      </c>
      <c r="AX44" s="1" t="s">
        <v>53</v>
      </c>
      <c r="AY44" s="1" t="s">
        <v>53</v>
      </c>
      <c r="AZ44" s="1" t="s">
        <v>53</v>
      </c>
    </row>
    <row r="45" spans="1:52" ht="30" customHeight="1" x14ac:dyDescent="0.3">
      <c r="A45" s="25" t="s">
        <v>453</v>
      </c>
      <c r="B45" s="25" t="s">
        <v>53</v>
      </c>
      <c r="C45" s="25" t="s">
        <v>53</v>
      </c>
      <c r="D45" s="26"/>
      <c r="E45" s="28"/>
      <c r="F45" s="31"/>
      <c r="G45" s="28"/>
      <c r="H45" s="31"/>
      <c r="I45" s="28"/>
      <c r="J45" s="31"/>
      <c r="K45" s="28"/>
      <c r="L45" s="31"/>
      <c r="M45" s="25" t="s">
        <v>53</v>
      </c>
      <c r="N45" s="1" t="s">
        <v>106</v>
      </c>
      <c r="O45" s="1" t="s">
        <v>106</v>
      </c>
      <c r="P45" s="1" t="s">
        <v>53</v>
      </c>
      <c r="Q45" s="1" t="s">
        <v>53</v>
      </c>
      <c r="R45" s="1" t="s">
        <v>53</v>
      </c>
      <c r="AV45" s="1" t="s">
        <v>53</v>
      </c>
      <c r="AW45" s="1" t="s">
        <v>53</v>
      </c>
      <c r="AX45" s="1" t="s">
        <v>53</v>
      </c>
      <c r="AY45" s="1" t="s">
        <v>53</v>
      </c>
      <c r="AZ45" s="1" t="s">
        <v>53</v>
      </c>
    </row>
    <row r="46" spans="1:52" ht="30" customHeight="1" x14ac:dyDescent="0.3">
      <c r="A46" s="26"/>
      <c r="B46" s="26"/>
      <c r="C46" s="26"/>
      <c r="D46" s="26"/>
      <c r="E46" s="28"/>
      <c r="F46" s="31"/>
      <c r="G46" s="28"/>
      <c r="H46" s="31"/>
      <c r="I46" s="28"/>
      <c r="J46" s="31"/>
      <c r="K46" s="28"/>
      <c r="L46" s="31"/>
      <c r="M46" s="26"/>
    </row>
    <row r="47" spans="1:52" ht="30" customHeight="1" x14ac:dyDescent="0.3">
      <c r="A47" s="22" t="s">
        <v>489</v>
      </c>
      <c r="B47" s="23"/>
      <c r="C47" s="23"/>
      <c r="D47" s="23"/>
      <c r="E47" s="27"/>
      <c r="F47" s="30"/>
      <c r="G47" s="27"/>
      <c r="H47" s="30"/>
      <c r="I47" s="27"/>
      <c r="J47" s="30"/>
      <c r="K47" s="27"/>
      <c r="L47" s="30"/>
      <c r="M47" s="24"/>
      <c r="N47" s="1" t="s">
        <v>64</v>
      </c>
    </row>
    <row r="48" spans="1:52" ht="30" customHeight="1" x14ac:dyDescent="0.3">
      <c r="A48" s="25" t="s">
        <v>60</v>
      </c>
      <c r="B48" s="25" t="s">
        <v>61</v>
      </c>
      <c r="C48" s="25" t="s">
        <v>62</v>
      </c>
      <c r="D48" s="26">
        <v>1</v>
      </c>
      <c r="E48" s="28"/>
      <c r="F48" s="31"/>
      <c r="G48" s="28"/>
      <c r="H48" s="31"/>
      <c r="I48" s="28"/>
      <c r="J48" s="31"/>
      <c r="K48" s="28"/>
      <c r="L48" s="31"/>
      <c r="M48" s="25" t="s">
        <v>53</v>
      </c>
      <c r="N48" s="1" t="s">
        <v>64</v>
      </c>
      <c r="O48" s="1" t="s">
        <v>490</v>
      </c>
      <c r="P48" s="1" t="s">
        <v>66</v>
      </c>
      <c r="Q48" s="1" t="s">
        <v>66</v>
      </c>
      <c r="R48" s="1" t="s">
        <v>65</v>
      </c>
      <c r="V48">
        <v>1</v>
      </c>
      <c r="W48">
        <v>2</v>
      </c>
      <c r="AV48" s="1" t="s">
        <v>53</v>
      </c>
      <c r="AW48" s="1" t="s">
        <v>491</v>
      </c>
      <c r="AX48" s="1" t="s">
        <v>53</v>
      </c>
      <c r="AY48" s="1" t="s">
        <v>53</v>
      </c>
      <c r="AZ48" s="1" t="s">
        <v>53</v>
      </c>
    </row>
    <row r="49" spans="1:52" ht="30" customHeight="1" x14ac:dyDescent="0.3">
      <c r="A49" s="25" t="s">
        <v>60</v>
      </c>
      <c r="B49" s="25" t="s">
        <v>61</v>
      </c>
      <c r="C49" s="25" t="s">
        <v>62</v>
      </c>
      <c r="D49" s="26">
        <v>0.1</v>
      </c>
      <c r="E49" s="28"/>
      <c r="F49" s="31"/>
      <c r="G49" s="28"/>
      <c r="H49" s="31"/>
      <c r="I49" s="28"/>
      <c r="J49" s="31"/>
      <c r="K49" s="28"/>
      <c r="L49" s="31"/>
      <c r="M49" s="25" t="s">
        <v>53</v>
      </c>
      <c r="N49" s="1" t="s">
        <v>64</v>
      </c>
      <c r="O49" s="1" t="s">
        <v>490</v>
      </c>
      <c r="P49" s="1" t="s">
        <v>66</v>
      </c>
      <c r="Q49" s="1" t="s">
        <v>66</v>
      </c>
      <c r="R49" s="1" t="s">
        <v>65</v>
      </c>
      <c r="AV49" s="1" t="s">
        <v>53</v>
      </c>
      <c r="AW49" s="1" t="s">
        <v>491</v>
      </c>
      <c r="AX49" s="1" t="s">
        <v>53</v>
      </c>
      <c r="AY49" s="1" t="s">
        <v>53</v>
      </c>
      <c r="AZ49" s="1" t="s">
        <v>53</v>
      </c>
    </row>
    <row r="50" spans="1:52" ht="30" customHeight="1" x14ac:dyDescent="0.3">
      <c r="A50" s="25" t="s">
        <v>458</v>
      </c>
      <c r="B50" s="25" t="s">
        <v>459</v>
      </c>
      <c r="C50" s="25" t="s">
        <v>397</v>
      </c>
      <c r="D50" s="26">
        <v>1</v>
      </c>
      <c r="E50" s="28"/>
      <c r="F50" s="31"/>
      <c r="G50" s="28"/>
      <c r="H50" s="31"/>
      <c r="I50" s="28"/>
      <c r="J50" s="31"/>
      <c r="K50" s="28"/>
      <c r="L50" s="31"/>
      <c r="M50" s="25" t="s">
        <v>53</v>
      </c>
      <c r="N50" s="1" t="s">
        <v>64</v>
      </c>
      <c r="O50" s="1" t="s">
        <v>398</v>
      </c>
      <c r="P50" s="1" t="s">
        <v>66</v>
      </c>
      <c r="Q50" s="1" t="s">
        <v>66</v>
      </c>
      <c r="R50" s="1" t="s">
        <v>66</v>
      </c>
      <c r="S50">
        <v>0</v>
      </c>
      <c r="T50">
        <v>0</v>
      </c>
      <c r="U50">
        <v>0.15</v>
      </c>
      <c r="AV50" s="1" t="s">
        <v>53</v>
      </c>
      <c r="AW50" s="1" t="s">
        <v>492</v>
      </c>
      <c r="AX50" s="1" t="s">
        <v>53</v>
      </c>
      <c r="AY50" s="1" t="s">
        <v>53</v>
      </c>
      <c r="AZ50" s="1" t="s">
        <v>53</v>
      </c>
    </row>
    <row r="51" spans="1:52" ht="30" customHeight="1" x14ac:dyDescent="0.3">
      <c r="A51" s="25" t="s">
        <v>461</v>
      </c>
      <c r="B51" s="25" t="s">
        <v>462</v>
      </c>
      <c r="C51" s="25" t="s">
        <v>397</v>
      </c>
      <c r="D51" s="26">
        <v>1</v>
      </c>
      <c r="E51" s="28"/>
      <c r="F51" s="31"/>
      <c r="G51" s="28"/>
      <c r="H51" s="31"/>
      <c r="I51" s="28"/>
      <c r="J51" s="31"/>
      <c r="K51" s="28"/>
      <c r="L51" s="31"/>
      <c r="M51" s="25" t="s">
        <v>53</v>
      </c>
      <c r="N51" s="1" t="s">
        <v>64</v>
      </c>
      <c r="O51" s="1" t="s">
        <v>463</v>
      </c>
      <c r="P51" s="1" t="s">
        <v>66</v>
      </c>
      <c r="Q51" s="1" t="s">
        <v>66</v>
      </c>
      <c r="R51" s="1" t="s">
        <v>66</v>
      </c>
      <c r="S51">
        <v>0</v>
      </c>
      <c r="T51">
        <v>0</v>
      </c>
      <c r="U51">
        <v>0.02</v>
      </c>
      <c r="AV51" s="1" t="s">
        <v>53</v>
      </c>
      <c r="AW51" s="1" t="s">
        <v>493</v>
      </c>
      <c r="AX51" s="1" t="s">
        <v>53</v>
      </c>
      <c r="AY51" s="1" t="s">
        <v>53</v>
      </c>
      <c r="AZ51" s="1" t="s">
        <v>53</v>
      </c>
    </row>
    <row r="52" spans="1:52" ht="30" customHeight="1" x14ac:dyDescent="0.3">
      <c r="A52" s="25" t="s">
        <v>445</v>
      </c>
      <c r="B52" s="25" t="s">
        <v>446</v>
      </c>
      <c r="C52" s="25" t="s">
        <v>447</v>
      </c>
      <c r="D52" s="26">
        <f>공량산출근거서_일위대가!K23</f>
        <v>0.44</v>
      </c>
      <c r="E52" s="28"/>
      <c r="F52" s="31"/>
      <c r="G52" s="28"/>
      <c r="H52" s="31"/>
      <c r="I52" s="28"/>
      <c r="J52" s="31"/>
      <c r="K52" s="28"/>
      <c r="L52" s="31"/>
      <c r="M52" s="25" t="s">
        <v>53</v>
      </c>
      <c r="N52" s="1" t="s">
        <v>64</v>
      </c>
      <c r="O52" s="1" t="s">
        <v>448</v>
      </c>
      <c r="P52" s="1" t="s">
        <v>66</v>
      </c>
      <c r="Q52" s="1" t="s">
        <v>66</v>
      </c>
      <c r="R52" s="1" t="s">
        <v>65</v>
      </c>
      <c r="X52">
        <v>3</v>
      </c>
      <c r="AV52" s="1" t="s">
        <v>53</v>
      </c>
      <c r="AW52" s="1" t="s">
        <v>494</v>
      </c>
      <c r="AX52" s="1" t="s">
        <v>53</v>
      </c>
      <c r="AY52" s="1" t="s">
        <v>53</v>
      </c>
      <c r="AZ52" s="1" t="s">
        <v>53</v>
      </c>
    </row>
    <row r="53" spans="1:52" ht="30" customHeight="1" x14ac:dyDescent="0.3">
      <c r="A53" s="25" t="s">
        <v>450</v>
      </c>
      <c r="B53" s="25" t="s">
        <v>451</v>
      </c>
      <c r="C53" s="25" t="s">
        <v>397</v>
      </c>
      <c r="D53" s="26">
        <v>1</v>
      </c>
      <c r="E53" s="28"/>
      <c r="F53" s="31"/>
      <c r="G53" s="28"/>
      <c r="H53" s="31"/>
      <c r="I53" s="28"/>
      <c r="J53" s="31"/>
      <c r="K53" s="28"/>
      <c r="L53" s="31"/>
      <c r="M53" s="25" t="s">
        <v>53</v>
      </c>
      <c r="N53" s="1" t="s">
        <v>64</v>
      </c>
      <c r="O53" s="1" t="s">
        <v>466</v>
      </c>
      <c r="P53" s="1" t="s">
        <v>66</v>
      </c>
      <c r="Q53" s="1" t="s">
        <v>66</v>
      </c>
      <c r="R53" s="1" t="s">
        <v>66</v>
      </c>
      <c r="S53">
        <v>1</v>
      </c>
      <c r="T53">
        <v>0</v>
      </c>
      <c r="U53">
        <v>0.03</v>
      </c>
      <c r="AV53" s="1" t="s">
        <v>53</v>
      </c>
      <c r="AW53" s="1" t="s">
        <v>495</v>
      </c>
      <c r="AX53" s="1" t="s">
        <v>53</v>
      </c>
      <c r="AY53" s="1" t="s">
        <v>53</v>
      </c>
      <c r="AZ53" s="1" t="s">
        <v>53</v>
      </c>
    </row>
    <row r="54" spans="1:52" ht="30" customHeight="1" x14ac:dyDescent="0.3">
      <c r="A54" s="25" t="s">
        <v>453</v>
      </c>
      <c r="B54" s="25" t="s">
        <v>53</v>
      </c>
      <c r="C54" s="25" t="s">
        <v>53</v>
      </c>
      <c r="D54" s="26"/>
      <c r="E54" s="28"/>
      <c r="F54" s="31"/>
      <c r="G54" s="28"/>
      <c r="H54" s="31"/>
      <c r="I54" s="28"/>
      <c r="J54" s="31"/>
      <c r="K54" s="28"/>
      <c r="L54" s="31"/>
      <c r="M54" s="25" t="s">
        <v>53</v>
      </c>
      <c r="N54" s="1" t="s">
        <v>106</v>
      </c>
      <c r="O54" s="1" t="s">
        <v>106</v>
      </c>
      <c r="P54" s="1" t="s">
        <v>53</v>
      </c>
      <c r="Q54" s="1" t="s">
        <v>53</v>
      </c>
      <c r="R54" s="1" t="s">
        <v>53</v>
      </c>
      <c r="AV54" s="1" t="s">
        <v>53</v>
      </c>
      <c r="AW54" s="1" t="s">
        <v>53</v>
      </c>
      <c r="AX54" s="1" t="s">
        <v>53</v>
      </c>
      <c r="AY54" s="1" t="s">
        <v>53</v>
      </c>
      <c r="AZ54" s="1" t="s">
        <v>53</v>
      </c>
    </row>
    <row r="55" spans="1:52" ht="30" customHeight="1" x14ac:dyDescent="0.3">
      <c r="A55" s="26"/>
      <c r="B55" s="26"/>
      <c r="C55" s="26"/>
      <c r="D55" s="26"/>
      <c r="E55" s="28"/>
      <c r="F55" s="31"/>
      <c r="G55" s="28"/>
      <c r="H55" s="31"/>
      <c r="I55" s="28"/>
      <c r="J55" s="31"/>
      <c r="K55" s="28"/>
      <c r="L55" s="31"/>
      <c r="M55" s="26"/>
    </row>
    <row r="56" spans="1:52" ht="30" customHeight="1" x14ac:dyDescent="0.3">
      <c r="A56" s="22" t="s">
        <v>496</v>
      </c>
      <c r="B56" s="23"/>
      <c r="C56" s="23"/>
      <c r="D56" s="23"/>
      <c r="E56" s="27"/>
      <c r="F56" s="30"/>
      <c r="G56" s="27"/>
      <c r="H56" s="30"/>
      <c r="I56" s="27"/>
      <c r="J56" s="30"/>
      <c r="K56" s="27"/>
      <c r="L56" s="30"/>
      <c r="M56" s="24"/>
      <c r="N56" s="1" t="s">
        <v>115</v>
      </c>
    </row>
    <row r="57" spans="1:52" ht="30" customHeight="1" x14ac:dyDescent="0.3">
      <c r="A57" s="25" t="s">
        <v>60</v>
      </c>
      <c r="B57" s="25" t="s">
        <v>109</v>
      </c>
      <c r="C57" s="25" t="s">
        <v>62</v>
      </c>
      <c r="D57" s="26">
        <v>1</v>
      </c>
      <c r="E57" s="28"/>
      <c r="F57" s="31"/>
      <c r="G57" s="28"/>
      <c r="H57" s="31"/>
      <c r="I57" s="28"/>
      <c r="J57" s="31"/>
      <c r="K57" s="28"/>
      <c r="L57" s="31"/>
      <c r="M57" s="25" t="s">
        <v>53</v>
      </c>
      <c r="N57" s="1" t="s">
        <v>115</v>
      </c>
      <c r="O57" s="1" t="s">
        <v>456</v>
      </c>
      <c r="P57" s="1" t="s">
        <v>66</v>
      </c>
      <c r="Q57" s="1" t="s">
        <v>66</v>
      </c>
      <c r="R57" s="1" t="s">
        <v>65</v>
      </c>
      <c r="V57">
        <v>1</v>
      </c>
      <c r="W57">
        <v>2</v>
      </c>
      <c r="AV57" s="1" t="s">
        <v>53</v>
      </c>
      <c r="AW57" s="1" t="s">
        <v>497</v>
      </c>
      <c r="AX57" s="1" t="s">
        <v>53</v>
      </c>
      <c r="AY57" s="1" t="s">
        <v>53</v>
      </c>
      <c r="AZ57" s="1" t="s">
        <v>53</v>
      </c>
    </row>
    <row r="58" spans="1:52" ht="30" customHeight="1" x14ac:dyDescent="0.3">
      <c r="A58" s="25" t="s">
        <v>60</v>
      </c>
      <c r="B58" s="25" t="s">
        <v>109</v>
      </c>
      <c r="C58" s="25" t="s">
        <v>62</v>
      </c>
      <c r="D58" s="26">
        <v>0.1</v>
      </c>
      <c r="E58" s="28"/>
      <c r="F58" s="31"/>
      <c r="G58" s="28"/>
      <c r="H58" s="31"/>
      <c r="I58" s="28"/>
      <c r="J58" s="31"/>
      <c r="K58" s="28"/>
      <c r="L58" s="31"/>
      <c r="M58" s="25" t="s">
        <v>53</v>
      </c>
      <c r="N58" s="1" t="s">
        <v>115</v>
      </c>
      <c r="O58" s="1" t="s">
        <v>456</v>
      </c>
      <c r="P58" s="1" t="s">
        <v>66</v>
      </c>
      <c r="Q58" s="1" t="s">
        <v>66</v>
      </c>
      <c r="R58" s="1" t="s">
        <v>65</v>
      </c>
      <c r="AV58" s="1" t="s">
        <v>53</v>
      </c>
      <c r="AW58" s="1" t="s">
        <v>497</v>
      </c>
      <c r="AX58" s="1" t="s">
        <v>53</v>
      </c>
      <c r="AY58" s="1" t="s">
        <v>53</v>
      </c>
      <c r="AZ58" s="1" t="s">
        <v>53</v>
      </c>
    </row>
    <row r="59" spans="1:52" ht="30" customHeight="1" x14ac:dyDescent="0.3">
      <c r="A59" s="25" t="s">
        <v>458</v>
      </c>
      <c r="B59" s="25" t="s">
        <v>459</v>
      </c>
      <c r="C59" s="25" t="s">
        <v>397</v>
      </c>
      <c r="D59" s="26">
        <v>1</v>
      </c>
      <c r="E59" s="28"/>
      <c r="F59" s="31"/>
      <c r="G59" s="28"/>
      <c r="H59" s="31"/>
      <c r="I59" s="28"/>
      <c r="J59" s="31"/>
      <c r="K59" s="28"/>
      <c r="L59" s="31"/>
      <c r="M59" s="25" t="s">
        <v>53</v>
      </c>
      <c r="N59" s="1" t="s">
        <v>115</v>
      </c>
      <c r="O59" s="1" t="s">
        <v>398</v>
      </c>
      <c r="P59" s="1" t="s">
        <v>66</v>
      </c>
      <c r="Q59" s="1" t="s">
        <v>66</v>
      </c>
      <c r="R59" s="1" t="s">
        <v>66</v>
      </c>
      <c r="S59">
        <v>0</v>
      </c>
      <c r="T59">
        <v>0</v>
      </c>
      <c r="U59">
        <v>0.15</v>
      </c>
      <c r="AV59" s="1" t="s">
        <v>53</v>
      </c>
      <c r="AW59" s="1" t="s">
        <v>498</v>
      </c>
      <c r="AX59" s="1" t="s">
        <v>53</v>
      </c>
      <c r="AY59" s="1" t="s">
        <v>53</v>
      </c>
      <c r="AZ59" s="1" t="s">
        <v>53</v>
      </c>
    </row>
    <row r="60" spans="1:52" ht="30" customHeight="1" x14ac:dyDescent="0.3">
      <c r="A60" s="25" t="s">
        <v>461</v>
      </c>
      <c r="B60" s="25" t="s">
        <v>462</v>
      </c>
      <c r="C60" s="25" t="s">
        <v>397</v>
      </c>
      <c r="D60" s="26">
        <v>1</v>
      </c>
      <c r="E60" s="28"/>
      <c r="F60" s="31"/>
      <c r="G60" s="28"/>
      <c r="H60" s="31"/>
      <c r="I60" s="28"/>
      <c r="J60" s="31"/>
      <c r="K60" s="28"/>
      <c r="L60" s="31"/>
      <c r="M60" s="25" t="s">
        <v>53</v>
      </c>
      <c r="N60" s="1" t="s">
        <v>115</v>
      </c>
      <c r="O60" s="1" t="s">
        <v>463</v>
      </c>
      <c r="P60" s="1" t="s">
        <v>66</v>
      </c>
      <c r="Q60" s="1" t="s">
        <v>66</v>
      </c>
      <c r="R60" s="1" t="s">
        <v>66</v>
      </c>
      <c r="S60">
        <v>0</v>
      </c>
      <c r="T60">
        <v>0</v>
      </c>
      <c r="U60">
        <v>0.02</v>
      </c>
      <c r="AV60" s="1" t="s">
        <v>53</v>
      </c>
      <c r="AW60" s="1" t="s">
        <v>499</v>
      </c>
      <c r="AX60" s="1" t="s">
        <v>53</v>
      </c>
      <c r="AY60" s="1" t="s">
        <v>53</v>
      </c>
      <c r="AZ60" s="1" t="s">
        <v>53</v>
      </c>
    </row>
    <row r="61" spans="1:52" ht="30" customHeight="1" x14ac:dyDescent="0.3">
      <c r="A61" s="25" t="s">
        <v>445</v>
      </c>
      <c r="B61" s="25" t="s">
        <v>446</v>
      </c>
      <c r="C61" s="25" t="s">
        <v>447</v>
      </c>
      <c r="D61" s="26">
        <f>공량산출근거서_일위대가!K27</f>
        <v>9.6000000000000002E-2</v>
      </c>
      <c r="E61" s="28"/>
      <c r="F61" s="31"/>
      <c r="G61" s="28"/>
      <c r="H61" s="31"/>
      <c r="I61" s="28"/>
      <c r="J61" s="31"/>
      <c r="K61" s="28"/>
      <c r="L61" s="31"/>
      <c r="M61" s="25" t="s">
        <v>53</v>
      </c>
      <c r="N61" s="1" t="s">
        <v>115</v>
      </c>
      <c r="O61" s="1" t="s">
        <v>448</v>
      </c>
      <c r="P61" s="1" t="s">
        <v>66</v>
      </c>
      <c r="Q61" s="1" t="s">
        <v>66</v>
      </c>
      <c r="R61" s="1" t="s">
        <v>65</v>
      </c>
      <c r="X61">
        <v>3</v>
      </c>
      <c r="AV61" s="1" t="s">
        <v>53</v>
      </c>
      <c r="AW61" s="1" t="s">
        <v>500</v>
      </c>
      <c r="AX61" s="1" t="s">
        <v>53</v>
      </c>
      <c r="AY61" s="1" t="s">
        <v>53</v>
      </c>
      <c r="AZ61" s="1" t="s">
        <v>53</v>
      </c>
    </row>
    <row r="62" spans="1:52" ht="30" customHeight="1" x14ac:dyDescent="0.3">
      <c r="A62" s="25" t="s">
        <v>450</v>
      </c>
      <c r="B62" s="25" t="s">
        <v>451</v>
      </c>
      <c r="C62" s="25" t="s">
        <v>397</v>
      </c>
      <c r="D62" s="26">
        <v>1</v>
      </c>
      <c r="E62" s="28"/>
      <c r="F62" s="31"/>
      <c r="G62" s="28"/>
      <c r="H62" s="31"/>
      <c r="I62" s="28"/>
      <c r="J62" s="31"/>
      <c r="K62" s="28"/>
      <c r="L62" s="31"/>
      <c r="M62" s="25" t="s">
        <v>53</v>
      </c>
      <c r="N62" s="1" t="s">
        <v>115</v>
      </c>
      <c r="O62" s="1" t="s">
        <v>466</v>
      </c>
      <c r="P62" s="1" t="s">
        <v>66</v>
      </c>
      <c r="Q62" s="1" t="s">
        <v>66</v>
      </c>
      <c r="R62" s="1" t="s">
        <v>66</v>
      </c>
      <c r="S62">
        <v>1</v>
      </c>
      <c r="T62">
        <v>0</v>
      </c>
      <c r="U62">
        <v>0.03</v>
      </c>
      <c r="AV62" s="1" t="s">
        <v>53</v>
      </c>
      <c r="AW62" s="1" t="s">
        <v>501</v>
      </c>
      <c r="AX62" s="1" t="s">
        <v>53</v>
      </c>
      <c r="AY62" s="1" t="s">
        <v>53</v>
      </c>
      <c r="AZ62" s="1" t="s">
        <v>53</v>
      </c>
    </row>
    <row r="63" spans="1:52" ht="30" customHeight="1" x14ac:dyDescent="0.3">
      <c r="A63" s="25" t="s">
        <v>453</v>
      </c>
      <c r="B63" s="25" t="s">
        <v>53</v>
      </c>
      <c r="C63" s="25" t="s">
        <v>53</v>
      </c>
      <c r="D63" s="26"/>
      <c r="E63" s="28"/>
      <c r="F63" s="31"/>
      <c r="G63" s="28"/>
      <c r="H63" s="31"/>
      <c r="I63" s="28"/>
      <c r="J63" s="31"/>
      <c r="K63" s="28"/>
      <c r="L63" s="31"/>
      <c r="M63" s="25" t="s">
        <v>53</v>
      </c>
      <c r="N63" s="1" t="s">
        <v>106</v>
      </c>
      <c r="O63" s="1" t="s">
        <v>106</v>
      </c>
      <c r="P63" s="1" t="s">
        <v>53</v>
      </c>
      <c r="Q63" s="1" t="s">
        <v>53</v>
      </c>
      <c r="R63" s="1" t="s">
        <v>53</v>
      </c>
      <c r="AV63" s="1" t="s">
        <v>53</v>
      </c>
      <c r="AW63" s="1" t="s">
        <v>53</v>
      </c>
      <c r="AX63" s="1" t="s">
        <v>53</v>
      </c>
      <c r="AY63" s="1" t="s">
        <v>53</v>
      </c>
      <c r="AZ63" s="1" t="s">
        <v>53</v>
      </c>
    </row>
    <row r="64" spans="1:52" ht="30" customHeight="1" x14ac:dyDescent="0.3">
      <c r="A64" s="26"/>
      <c r="B64" s="26"/>
      <c r="C64" s="26"/>
      <c r="D64" s="26"/>
      <c r="E64" s="28"/>
      <c r="F64" s="31"/>
      <c r="G64" s="28"/>
      <c r="H64" s="31"/>
      <c r="I64" s="28"/>
      <c r="J64" s="31"/>
      <c r="K64" s="28"/>
      <c r="L64" s="31"/>
      <c r="M64" s="26"/>
    </row>
    <row r="65" spans="1:52" ht="30" customHeight="1" x14ac:dyDescent="0.3">
      <c r="A65" s="22" t="s">
        <v>502</v>
      </c>
      <c r="B65" s="23"/>
      <c r="C65" s="23"/>
      <c r="D65" s="23"/>
      <c r="E65" s="27"/>
      <c r="F65" s="30"/>
      <c r="G65" s="27"/>
      <c r="H65" s="30"/>
      <c r="I65" s="27"/>
      <c r="J65" s="30"/>
      <c r="K65" s="27"/>
      <c r="L65" s="30"/>
      <c r="M65" s="24"/>
      <c r="N65" s="1" t="s">
        <v>176</v>
      </c>
    </row>
    <row r="66" spans="1:52" ht="30" customHeight="1" x14ac:dyDescent="0.3">
      <c r="A66" s="25" t="s">
        <v>60</v>
      </c>
      <c r="B66" s="25" t="s">
        <v>165</v>
      </c>
      <c r="C66" s="25" t="s">
        <v>62</v>
      </c>
      <c r="D66" s="26">
        <v>1</v>
      </c>
      <c r="E66" s="28"/>
      <c r="F66" s="31"/>
      <c r="G66" s="28"/>
      <c r="H66" s="31"/>
      <c r="I66" s="28"/>
      <c r="J66" s="31"/>
      <c r="K66" s="28"/>
      <c r="L66" s="31"/>
      <c r="M66" s="25" t="s">
        <v>53</v>
      </c>
      <c r="N66" s="1" t="s">
        <v>176</v>
      </c>
      <c r="O66" s="1" t="s">
        <v>469</v>
      </c>
      <c r="P66" s="1" t="s">
        <v>66</v>
      </c>
      <c r="Q66" s="1" t="s">
        <v>66</v>
      </c>
      <c r="R66" s="1" t="s">
        <v>65</v>
      </c>
      <c r="V66">
        <v>1</v>
      </c>
      <c r="W66">
        <v>2</v>
      </c>
      <c r="AV66" s="1" t="s">
        <v>53</v>
      </c>
      <c r="AW66" s="1" t="s">
        <v>503</v>
      </c>
      <c r="AX66" s="1" t="s">
        <v>53</v>
      </c>
      <c r="AY66" s="1" t="s">
        <v>53</v>
      </c>
      <c r="AZ66" s="1" t="s">
        <v>53</v>
      </c>
    </row>
    <row r="67" spans="1:52" ht="30" customHeight="1" x14ac:dyDescent="0.3">
      <c r="A67" s="25" t="s">
        <v>60</v>
      </c>
      <c r="B67" s="25" t="s">
        <v>165</v>
      </c>
      <c r="C67" s="25" t="s">
        <v>62</v>
      </c>
      <c r="D67" s="26">
        <v>0.1</v>
      </c>
      <c r="E67" s="28"/>
      <c r="F67" s="31"/>
      <c r="G67" s="28"/>
      <c r="H67" s="31"/>
      <c r="I67" s="28"/>
      <c r="J67" s="31"/>
      <c r="K67" s="28"/>
      <c r="L67" s="31"/>
      <c r="M67" s="25" t="s">
        <v>53</v>
      </c>
      <c r="N67" s="1" t="s">
        <v>176</v>
      </c>
      <c r="O67" s="1" t="s">
        <v>469</v>
      </c>
      <c r="P67" s="1" t="s">
        <v>66</v>
      </c>
      <c r="Q67" s="1" t="s">
        <v>66</v>
      </c>
      <c r="R67" s="1" t="s">
        <v>65</v>
      </c>
      <c r="AV67" s="1" t="s">
        <v>53</v>
      </c>
      <c r="AW67" s="1" t="s">
        <v>503</v>
      </c>
      <c r="AX67" s="1" t="s">
        <v>53</v>
      </c>
      <c r="AY67" s="1" t="s">
        <v>53</v>
      </c>
      <c r="AZ67" s="1" t="s">
        <v>53</v>
      </c>
    </row>
    <row r="68" spans="1:52" ht="30" customHeight="1" x14ac:dyDescent="0.3">
      <c r="A68" s="25" t="s">
        <v>458</v>
      </c>
      <c r="B68" s="25" t="s">
        <v>459</v>
      </c>
      <c r="C68" s="25" t="s">
        <v>397</v>
      </c>
      <c r="D68" s="26">
        <v>1</v>
      </c>
      <c r="E68" s="28"/>
      <c r="F68" s="31"/>
      <c r="G68" s="28"/>
      <c r="H68" s="31"/>
      <c r="I68" s="28"/>
      <c r="J68" s="31"/>
      <c r="K68" s="28"/>
      <c r="L68" s="31"/>
      <c r="M68" s="25" t="s">
        <v>53</v>
      </c>
      <c r="N68" s="1" t="s">
        <v>176</v>
      </c>
      <c r="O68" s="1" t="s">
        <v>398</v>
      </c>
      <c r="P68" s="1" t="s">
        <v>66</v>
      </c>
      <c r="Q68" s="1" t="s">
        <v>66</v>
      </c>
      <c r="R68" s="1" t="s">
        <v>66</v>
      </c>
      <c r="S68">
        <v>0</v>
      </c>
      <c r="T68">
        <v>0</v>
      </c>
      <c r="U68">
        <v>0.15</v>
      </c>
      <c r="AV68" s="1" t="s">
        <v>53</v>
      </c>
      <c r="AW68" s="1" t="s">
        <v>504</v>
      </c>
      <c r="AX68" s="1" t="s">
        <v>53</v>
      </c>
      <c r="AY68" s="1" t="s">
        <v>53</v>
      </c>
      <c r="AZ68" s="1" t="s">
        <v>53</v>
      </c>
    </row>
    <row r="69" spans="1:52" ht="30" customHeight="1" x14ac:dyDescent="0.3">
      <c r="A69" s="25" t="s">
        <v>461</v>
      </c>
      <c r="B69" s="25" t="s">
        <v>462</v>
      </c>
      <c r="C69" s="25" t="s">
        <v>397</v>
      </c>
      <c r="D69" s="26">
        <v>1</v>
      </c>
      <c r="E69" s="28"/>
      <c r="F69" s="31"/>
      <c r="G69" s="28"/>
      <c r="H69" s="31"/>
      <c r="I69" s="28"/>
      <c r="J69" s="31"/>
      <c r="K69" s="28"/>
      <c r="L69" s="31"/>
      <c r="M69" s="25" t="s">
        <v>53</v>
      </c>
      <c r="N69" s="1" t="s">
        <v>176</v>
      </c>
      <c r="O69" s="1" t="s">
        <v>463</v>
      </c>
      <c r="P69" s="1" t="s">
        <v>66</v>
      </c>
      <c r="Q69" s="1" t="s">
        <v>66</v>
      </c>
      <c r="R69" s="1" t="s">
        <v>66</v>
      </c>
      <c r="S69">
        <v>0</v>
      </c>
      <c r="T69">
        <v>0</v>
      </c>
      <c r="U69">
        <v>0.02</v>
      </c>
      <c r="AV69" s="1" t="s">
        <v>53</v>
      </c>
      <c r="AW69" s="1" t="s">
        <v>505</v>
      </c>
      <c r="AX69" s="1" t="s">
        <v>53</v>
      </c>
      <c r="AY69" s="1" t="s">
        <v>53</v>
      </c>
      <c r="AZ69" s="1" t="s">
        <v>53</v>
      </c>
    </row>
    <row r="70" spans="1:52" ht="30" customHeight="1" x14ac:dyDescent="0.3">
      <c r="A70" s="25" t="s">
        <v>445</v>
      </c>
      <c r="B70" s="25" t="s">
        <v>446</v>
      </c>
      <c r="C70" s="25" t="s">
        <v>447</v>
      </c>
      <c r="D70" s="26">
        <f>공량산출근거서_일위대가!K31</f>
        <v>0.13200000000000001</v>
      </c>
      <c r="E70" s="28"/>
      <c r="F70" s="31"/>
      <c r="G70" s="28"/>
      <c r="H70" s="31"/>
      <c r="I70" s="28"/>
      <c r="J70" s="31"/>
      <c r="K70" s="28"/>
      <c r="L70" s="31"/>
      <c r="M70" s="25" t="s">
        <v>53</v>
      </c>
      <c r="N70" s="1" t="s">
        <v>176</v>
      </c>
      <c r="O70" s="1" t="s">
        <v>448</v>
      </c>
      <c r="P70" s="1" t="s">
        <v>66</v>
      </c>
      <c r="Q70" s="1" t="s">
        <v>66</v>
      </c>
      <c r="R70" s="1" t="s">
        <v>65</v>
      </c>
      <c r="X70">
        <v>3</v>
      </c>
      <c r="AV70" s="1" t="s">
        <v>53</v>
      </c>
      <c r="AW70" s="1" t="s">
        <v>506</v>
      </c>
      <c r="AX70" s="1" t="s">
        <v>53</v>
      </c>
      <c r="AY70" s="1" t="s">
        <v>53</v>
      </c>
      <c r="AZ70" s="1" t="s">
        <v>53</v>
      </c>
    </row>
    <row r="71" spans="1:52" ht="30" customHeight="1" x14ac:dyDescent="0.3">
      <c r="A71" s="25" t="s">
        <v>450</v>
      </c>
      <c r="B71" s="25" t="s">
        <v>451</v>
      </c>
      <c r="C71" s="25" t="s">
        <v>397</v>
      </c>
      <c r="D71" s="26">
        <v>1</v>
      </c>
      <c r="E71" s="28"/>
      <c r="F71" s="31"/>
      <c r="G71" s="28"/>
      <c r="H71" s="31"/>
      <c r="I71" s="28"/>
      <c r="J71" s="31"/>
      <c r="K71" s="28"/>
      <c r="L71" s="31"/>
      <c r="M71" s="25" t="s">
        <v>53</v>
      </c>
      <c r="N71" s="1" t="s">
        <v>176</v>
      </c>
      <c r="O71" s="1" t="s">
        <v>466</v>
      </c>
      <c r="P71" s="1" t="s">
        <v>66</v>
      </c>
      <c r="Q71" s="1" t="s">
        <v>66</v>
      </c>
      <c r="R71" s="1" t="s">
        <v>66</v>
      </c>
      <c r="S71">
        <v>1</v>
      </c>
      <c r="T71">
        <v>0</v>
      </c>
      <c r="U71">
        <v>0.03</v>
      </c>
      <c r="AV71" s="1" t="s">
        <v>53</v>
      </c>
      <c r="AW71" s="1" t="s">
        <v>507</v>
      </c>
      <c r="AX71" s="1" t="s">
        <v>53</v>
      </c>
      <c r="AY71" s="1" t="s">
        <v>53</v>
      </c>
      <c r="AZ71" s="1" t="s">
        <v>53</v>
      </c>
    </row>
    <row r="72" spans="1:52" ht="30" customHeight="1" x14ac:dyDescent="0.3">
      <c r="A72" s="25" t="s">
        <v>453</v>
      </c>
      <c r="B72" s="25" t="s">
        <v>53</v>
      </c>
      <c r="C72" s="25" t="s">
        <v>53</v>
      </c>
      <c r="D72" s="26"/>
      <c r="E72" s="28"/>
      <c r="F72" s="31"/>
      <c r="G72" s="28"/>
      <c r="H72" s="31"/>
      <c r="I72" s="28"/>
      <c r="J72" s="31"/>
      <c r="K72" s="28"/>
      <c r="L72" s="31"/>
      <c r="M72" s="25" t="s">
        <v>53</v>
      </c>
      <c r="N72" s="1" t="s">
        <v>106</v>
      </c>
      <c r="O72" s="1" t="s">
        <v>106</v>
      </c>
      <c r="P72" s="1" t="s">
        <v>53</v>
      </c>
      <c r="Q72" s="1" t="s">
        <v>53</v>
      </c>
      <c r="R72" s="1" t="s">
        <v>53</v>
      </c>
      <c r="AV72" s="1" t="s">
        <v>53</v>
      </c>
      <c r="AW72" s="1" t="s">
        <v>53</v>
      </c>
      <c r="AX72" s="1" t="s">
        <v>53</v>
      </c>
      <c r="AY72" s="1" t="s">
        <v>53</v>
      </c>
      <c r="AZ72" s="1" t="s">
        <v>53</v>
      </c>
    </row>
    <row r="73" spans="1:52" ht="30" customHeight="1" x14ac:dyDescent="0.3">
      <c r="A73" s="26"/>
      <c r="B73" s="26"/>
      <c r="C73" s="26"/>
      <c r="D73" s="26"/>
      <c r="E73" s="28"/>
      <c r="F73" s="31"/>
      <c r="G73" s="28"/>
      <c r="H73" s="31"/>
      <c r="I73" s="28"/>
      <c r="J73" s="31"/>
      <c r="K73" s="28"/>
      <c r="L73" s="31"/>
      <c r="M73" s="26"/>
    </row>
    <row r="74" spans="1:52" ht="30" customHeight="1" x14ac:dyDescent="0.3">
      <c r="A74" s="22" t="s">
        <v>508</v>
      </c>
      <c r="B74" s="23"/>
      <c r="C74" s="23"/>
      <c r="D74" s="23"/>
      <c r="E74" s="27"/>
      <c r="F74" s="30"/>
      <c r="G74" s="27"/>
      <c r="H74" s="30"/>
      <c r="I74" s="27"/>
      <c r="J74" s="30"/>
      <c r="K74" s="27"/>
      <c r="L74" s="30"/>
      <c r="M74" s="24"/>
      <c r="N74" s="1" t="s">
        <v>180</v>
      </c>
    </row>
    <row r="75" spans="1:52" ht="30" customHeight="1" x14ac:dyDescent="0.3">
      <c r="A75" s="25" t="s">
        <v>60</v>
      </c>
      <c r="B75" s="25" t="s">
        <v>169</v>
      </c>
      <c r="C75" s="25" t="s">
        <v>62</v>
      </c>
      <c r="D75" s="26">
        <v>1</v>
      </c>
      <c r="E75" s="28"/>
      <c r="F75" s="31"/>
      <c r="G75" s="28"/>
      <c r="H75" s="31"/>
      <c r="I75" s="28"/>
      <c r="J75" s="31"/>
      <c r="K75" s="28"/>
      <c r="L75" s="31"/>
      <c r="M75" s="25" t="s">
        <v>53</v>
      </c>
      <c r="N75" s="1" t="s">
        <v>180</v>
      </c>
      <c r="O75" s="1" t="s">
        <v>476</v>
      </c>
      <c r="P75" s="1" t="s">
        <v>66</v>
      </c>
      <c r="Q75" s="1" t="s">
        <v>66</v>
      </c>
      <c r="R75" s="1" t="s">
        <v>65</v>
      </c>
      <c r="V75">
        <v>1</v>
      </c>
      <c r="W75">
        <v>2</v>
      </c>
      <c r="AV75" s="1" t="s">
        <v>53</v>
      </c>
      <c r="AW75" s="1" t="s">
        <v>509</v>
      </c>
      <c r="AX75" s="1" t="s">
        <v>53</v>
      </c>
      <c r="AY75" s="1" t="s">
        <v>53</v>
      </c>
      <c r="AZ75" s="1" t="s">
        <v>53</v>
      </c>
    </row>
    <row r="76" spans="1:52" ht="30" customHeight="1" x14ac:dyDescent="0.3">
      <c r="A76" s="25" t="s">
        <v>60</v>
      </c>
      <c r="B76" s="25" t="s">
        <v>169</v>
      </c>
      <c r="C76" s="25" t="s">
        <v>62</v>
      </c>
      <c r="D76" s="26">
        <v>0.1</v>
      </c>
      <c r="E76" s="28"/>
      <c r="F76" s="31"/>
      <c r="G76" s="28"/>
      <c r="H76" s="31"/>
      <c r="I76" s="28"/>
      <c r="J76" s="31"/>
      <c r="K76" s="28"/>
      <c r="L76" s="31"/>
      <c r="M76" s="25" t="s">
        <v>53</v>
      </c>
      <c r="N76" s="1" t="s">
        <v>180</v>
      </c>
      <c r="O76" s="1" t="s">
        <v>476</v>
      </c>
      <c r="P76" s="1" t="s">
        <v>66</v>
      </c>
      <c r="Q76" s="1" t="s">
        <v>66</v>
      </c>
      <c r="R76" s="1" t="s">
        <v>65</v>
      </c>
      <c r="AV76" s="1" t="s">
        <v>53</v>
      </c>
      <c r="AW76" s="1" t="s">
        <v>509</v>
      </c>
      <c r="AX76" s="1" t="s">
        <v>53</v>
      </c>
      <c r="AY76" s="1" t="s">
        <v>53</v>
      </c>
      <c r="AZ76" s="1" t="s">
        <v>53</v>
      </c>
    </row>
    <row r="77" spans="1:52" ht="30" customHeight="1" x14ac:dyDescent="0.3">
      <c r="A77" s="25" t="s">
        <v>458</v>
      </c>
      <c r="B77" s="25" t="s">
        <v>459</v>
      </c>
      <c r="C77" s="25" t="s">
        <v>397</v>
      </c>
      <c r="D77" s="26">
        <v>1</v>
      </c>
      <c r="E77" s="28"/>
      <c r="F77" s="31"/>
      <c r="G77" s="28"/>
      <c r="H77" s="31"/>
      <c r="I77" s="28"/>
      <c r="J77" s="31"/>
      <c r="K77" s="28"/>
      <c r="L77" s="31"/>
      <c r="M77" s="25" t="s">
        <v>53</v>
      </c>
      <c r="N77" s="1" t="s">
        <v>180</v>
      </c>
      <c r="O77" s="1" t="s">
        <v>398</v>
      </c>
      <c r="P77" s="1" t="s">
        <v>66</v>
      </c>
      <c r="Q77" s="1" t="s">
        <v>66</v>
      </c>
      <c r="R77" s="1" t="s">
        <v>66</v>
      </c>
      <c r="S77">
        <v>0</v>
      </c>
      <c r="T77">
        <v>0</v>
      </c>
      <c r="U77">
        <v>0.15</v>
      </c>
      <c r="AV77" s="1" t="s">
        <v>53</v>
      </c>
      <c r="AW77" s="1" t="s">
        <v>510</v>
      </c>
      <c r="AX77" s="1" t="s">
        <v>53</v>
      </c>
      <c r="AY77" s="1" t="s">
        <v>53</v>
      </c>
      <c r="AZ77" s="1" t="s">
        <v>53</v>
      </c>
    </row>
    <row r="78" spans="1:52" ht="30" customHeight="1" x14ac:dyDescent="0.3">
      <c r="A78" s="25" t="s">
        <v>461</v>
      </c>
      <c r="B78" s="25" t="s">
        <v>462</v>
      </c>
      <c r="C78" s="25" t="s">
        <v>397</v>
      </c>
      <c r="D78" s="26">
        <v>1</v>
      </c>
      <c r="E78" s="28"/>
      <c r="F78" s="31"/>
      <c r="G78" s="28"/>
      <c r="H78" s="31"/>
      <c r="I78" s="28"/>
      <c r="J78" s="31"/>
      <c r="K78" s="28"/>
      <c r="L78" s="31"/>
      <c r="M78" s="25" t="s">
        <v>53</v>
      </c>
      <c r="N78" s="1" t="s">
        <v>180</v>
      </c>
      <c r="O78" s="1" t="s">
        <v>463</v>
      </c>
      <c r="P78" s="1" t="s">
        <v>66</v>
      </c>
      <c r="Q78" s="1" t="s">
        <v>66</v>
      </c>
      <c r="R78" s="1" t="s">
        <v>66</v>
      </c>
      <c r="S78">
        <v>0</v>
      </c>
      <c r="T78">
        <v>0</v>
      </c>
      <c r="U78">
        <v>0.02</v>
      </c>
      <c r="AV78" s="1" t="s">
        <v>53</v>
      </c>
      <c r="AW78" s="1" t="s">
        <v>511</v>
      </c>
      <c r="AX78" s="1" t="s">
        <v>53</v>
      </c>
      <c r="AY78" s="1" t="s">
        <v>53</v>
      </c>
      <c r="AZ78" s="1" t="s">
        <v>53</v>
      </c>
    </row>
    <row r="79" spans="1:52" ht="30" customHeight="1" x14ac:dyDescent="0.3">
      <c r="A79" s="25" t="s">
        <v>445</v>
      </c>
      <c r="B79" s="25" t="s">
        <v>446</v>
      </c>
      <c r="C79" s="25" t="s">
        <v>447</v>
      </c>
      <c r="D79" s="26">
        <f>공량산출근거서_일위대가!K35</f>
        <v>0.16800000000000001</v>
      </c>
      <c r="E79" s="28"/>
      <c r="F79" s="31"/>
      <c r="G79" s="28"/>
      <c r="H79" s="31"/>
      <c r="I79" s="28"/>
      <c r="J79" s="31"/>
      <c r="K79" s="28"/>
      <c r="L79" s="31"/>
      <c r="M79" s="25" t="s">
        <v>53</v>
      </c>
      <c r="N79" s="1" t="s">
        <v>180</v>
      </c>
      <c r="O79" s="1" t="s">
        <v>448</v>
      </c>
      <c r="P79" s="1" t="s">
        <v>66</v>
      </c>
      <c r="Q79" s="1" t="s">
        <v>66</v>
      </c>
      <c r="R79" s="1" t="s">
        <v>65</v>
      </c>
      <c r="X79">
        <v>3</v>
      </c>
      <c r="AV79" s="1" t="s">
        <v>53</v>
      </c>
      <c r="AW79" s="1" t="s">
        <v>512</v>
      </c>
      <c r="AX79" s="1" t="s">
        <v>53</v>
      </c>
      <c r="AY79" s="1" t="s">
        <v>53</v>
      </c>
      <c r="AZ79" s="1" t="s">
        <v>53</v>
      </c>
    </row>
    <row r="80" spans="1:52" ht="30" customHeight="1" x14ac:dyDescent="0.3">
      <c r="A80" s="25" t="s">
        <v>450</v>
      </c>
      <c r="B80" s="25" t="s">
        <v>451</v>
      </c>
      <c r="C80" s="25" t="s">
        <v>397</v>
      </c>
      <c r="D80" s="26">
        <v>1</v>
      </c>
      <c r="E80" s="28"/>
      <c r="F80" s="31"/>
      <c r="G80" s="28"/>
      <c r="H80" s="31"/>
      <c r="I80" s="28"/>
      <c r="J80" s="31"/>
      <c r="K80" s="28"/>
      <c r="L80" s="31"/>
      <c r="M80" s="25" t="s">
        <v>53</v>
      </c>
      <c r="N80" s="1" t="s">
        <v>180</v>
      </c>
      <c r="O80" s="1" t="s">
        <v>466</v>
      </c>
      <c r="P80" s="1" t="s">
        <v>66</v>
      </c>
      <c r="Q80" s="1" t="s">
        <v>66</v>
      </c>
      <c r="R80" s="1" t="s">
        <v>66</v>
      </c>
      <c r="S80">
        <v>1</v>
      </c>
      <c r="T80">
        <v>0</v>
      </c>
      <c r="U80">
        <v>0.03</v>
      </c>
      <c r="AV80" s="1" t="s">
        <v>53</v>
      </c>
      <c r="AW80" s="1" t="s">
        <v>513</v>
      </c>
      <c r="AX80" s="1" t="s">
        <v>53</v>
      </c>
      <c r="AY80" s="1" t="s">
        <v>53</v>
      </c>
      <c r="AZ80" s="1" t="s">
        <v>53</v>
      </c>
    </row>
    <row r="81" spans="1:52" ht="30" customHeight="1" x14ac:dyDescent="0.3">
      <c r="A81" s="25" t="s">
        <v>453</v>
      </c>
      <c r="B81" s="25" t="s">
        <v>53</v>
      </c>
      <c r="C81" s="25" t="s">
        <v>53</v>
      </c>
      <c r="D81" s="26"/>
      <c r="E81" s="28"/>
      <c r="F81" s="31"/>
      <c r="G81" s="28"/>
      <c r="H81" s="31"/>
      <c r="I81" s="28"/>
      <c r="J81" s="31"/>
      <c r="K81" s="28"/>
      <c r="L81" s="31"/>
      <c r="M81" s="25" t="s">
        <v>53</v>
      </c>
      <c r="N81" s="1" t="s">
        <v>106</v>
      </c>
      <c r="O81" s="1" t="s">
        <v>106</v>
      </c>
      <c r="P81" s="1" t="s">
        <v>53</v>
      </c>
      <c r="Q81" s="1" t="s">
        <v>53</v>
      </c>
      <c r="R81" s="1" t="s">
        <v>53</v>
      </c>
      <c r="AV81" s="1" t="s">
        <v>53</v>
      </c>
      <c r="AW81" s="1" t="s">
        <v>53</v>
      </c>
      <c r="AX81" s="1" t="s">
        <v>53</v>
      </c>
      <c r="AY81" s="1" t="s">
        <v>53</v>
      </c>
      <c r="AZ81" s="1" t="s">
        <v>53</v>
      </c>
    </row>
    <row r="82" spans="1:52" ht="30" customHeight="1" x14ac:dyDescent="0.3">
      <c r="A82" s="26"/>
      <c r="B82" s="26"/>
      <c r="C82" s="26"/>
      <c r="D82" s="26"/>
      <c r="E82" s="28"/>
      <c r="F82" s="31"/>
      <c r="G82" s="28"/>
      <c r="H82" s="31"/>
      <c r="I82" s="28"/>
      <c r="J82" s="31"/>
      <c r="K82" s="28"/>
      <c r="L82" s="31"/>
      <c r="M82" s="26"/>
    </row>
    <row r="83" spans="1:52" ht="30" customHeight="1" x14ac:dyDescent="0.3">
      <c r="A83" s="22" t="s">
        <v>514</v>
      </c>
      <c r="B83" s="23"/>
      <c r="C83" s="23"/>
      <c r="D83" s="23"/>
      <c r="E83" s="27"/>
      <c r="F83" s="30"/>
      <c r="G83" s="27"/>
      <c r="H83" s="30"/>
      <c r="I83" s="27"/>
      <c r="J83" s="30"/>
      <c r="K83" s="27"/>
      <c r="L83" s="30"/>
      <c r="M83" s="24"/>
      <c r="N83" s="1" t="s">
        <v>325</v>
      </c>
    </row>
    <row r="84" spans="1:52" ht="30" customHeight="1" x14ac:dyDescent="0.3">
      <c r="A84" s="25" t="s">
        <v>60</v>
      </c>
      <c r="B84" s="25" t="s">
        <v>318</v>
      </c>
      <c r="C84" s="25" t="s">
        <v>62</v>
      </c>
      <c r="D84" s="26">
        <v>1</v>
      </c>
      <c r="E84" s="28"/>
      <c r="F84" s="31"/>
      <c r="G84" s="28"/>
      <c r="H84" s="31"/>
      <c r="I84" s="28"/>
      <c r="J84" s="31"/>
      <c r="K84" s="28"/>
      <c r="L84" s="31"/>
      <c r="M84" s="25" t="s">
        <v>53</v>
      </c>
      <c r="N84" s="1" t="s">
        <v>325</v>
      </c>
      <c r="O84" s="1" t="s">
        <v>483</v>
      </c>
      <c r="P84" s="1" t="s">
        <v>66</v>
      </c>
      <c r="Q84" s="1" t="s">
        <v>66</v>
      </c>
      <c r="R84" s="1" t="s">
        <v>65</v>
      </c>
      <c r="V84">
        <v>1</v>
      </c>
      <c r="W84">
        <v>2</v>
      </c>
      <c r="AV84" s="1" t="s">
        <v>53</v>
      </c>
      <c r="AW84" s="1" t="s">
        <v>515</v>
      </c>
      <c r="AX84" s="1" t="s">
        <v>53</v>
      </c>
      <c r="AY84" s="1" t="s">
        <v>53</v>
      </c>
      <c r="AZ84" s="1" t="s">
        <v>53</v>
      </c>
    </row>
    <row r="85" spans="1:52" ht="30" customHeight="1" x14ac:dyDescent="0.3">
      <c r="A85" s="25" t="s">
        <v>60</v>
      </c>
      <c r="B85" s="25" t="s">
        <v>318</v>
      </c>
      <c r="C85" s="25" t="s">
        <v>62</v>
      </c>
      <c r="D85" s="26">
        <v>0.1</v>
      </c>
      <c r="E85" s="28"/>
      <c r="F85" s="31"/>
      <c r="G85" s="28"/>
      <c r="H85" s="31"/>
      <c r="I85" s="28"/>
      <c r="J85" s="31"/>
      <c r="K85" s="28"/>
      <c r="L85" s="31"/>
      <c r="M85" s="25" t="s">
        <v>53</v>
      </c>
      <c r="N85" s="1" t="s">
        <v>325</v>
      </c>
      <c r="O85" s="1" t="s">
        <v>483</v>
      </c>
      <c r="P85" s="1" t="s">
        <v>66</v>
      </c>
      <c r="Q85" s="1" t="s">
        <v>66</v>
      </c>
      <c r="R85" s="1" t="s">
        <v>65</v>
      </c>
      <c r="AV85" s="1" t="s">
        <v>53</v>
      </c>
      <c r="AW85" s="1" t="s">
        <v>515</v>
      </c>
      <c r="AX85" s="1" t="s">
        <v>53</v>
      </c>
      <c r="AY85" s="1" t="s">
        <v>53</v>
      </c>
      <c r="AZ85" s="1" t="s">
        <v>53</v>
      </c>
    </row>
    <row r="86" spans="1:52" ht="30" customHeight="1" x14ac:dyDescent="0.3">
      <c r="A86" s="25" t="s">
        <v>458</v>
      </c>
      <c r="B86" s="25" t="s">
        <v>459</v>
      </c>
      <c r="C86" s="25" t="s">
        <v>397</v>
      </c>
      <c r="D86" s="26">
        <v>1</v>
      </c>
      <c r="E86" s="28"/>
      <c r="F86" s="31"/>
      <c r="G86" s="28"/>
      <c r="H86" s="31"/>
      <c r="I86" s="28"/>
      <c r="J86" s="31"/>
      <c r="K86" s="28"/>
      <c r="L86" s="31"/>
      <c r="M86" s="25" t="s">
        <v>53</v>
      </c>
      <c r="N86" s="1" t="s">
        <v>325</v>
      </c>
      <c r="O86" s="1" t="s">
        <v>398</v>
      </c>
      <c r="P86" s="1" t="s">
        <v>66</v>
      </c>
      <c r="Q86" s="1" t="s">
        <v>66</v>
      </c>
      <c r="R86" s="1" t="s">
        <v>66</v>
      </c>
      <c r="S86">
        <v>0</v>
      </c>
      <c r="T86">
        <v>0</v>
      </c>
      <c r="U86">
        <v>0.15</v>
      </c>
      <c r="AV86" s="1" t="s">
        <v>53</v>
      </c>
      <c r="AW86" s="1" t="s">
        <v>516</v>
      </c>
      <c r="AX86" s="1" t="s">
        <v>53</v>
      </c>
      <c r="AY86" s="1" t="s">
        <v>53</v>
      </c>
      <c r="AZ86" s="1" t="s">
        <v>53</v>
      </c>
    </row>
    <row r="87" spans="1:52" ht="30" customHeight="1" x14ac:dyDescent="0.3">
      <c r="A87" s="25" t="s">
        <v>461</v>
      </c>
      <c r="B87" s="25" t="s">
        <v>462</v>
      </c>
      <c r="C87" s="25" t="s">
        <v>397</v>
      </c>
      <c r="D87" s="26">
        <v>1</v>
      </c>
      <c r="E87" s="28"/>
      <c r="F87" s="31"/>
      <c r="G87" s="28"/>
      <c r="H87" s="31"/>
      <c r="I87" s="28"/>
      <c r="J87" s="31"/>
      <c r="K87" s="28"/>
      <c r="L87" s="31"/>
      <c r="M87" s="25" t="s">
        <v>53</v>
      </c>
      <c r="N87" s="1" t="s">
        <v>325</v>
      </c>
      <c r="O87" s="1" t="s">
        <v>463</v>
      </c>
      <c r="P87" s="1" t="s">
        <v>66</v>
      </c>
      <c r="Q87" s="1" t="s">
        <v>66</v>
      </c>
      <c r="R87" s="1" t="s">
        <v>66</v>
      </c>
      <c r="S87">
        <v>0</v>
      </c>
      <c r="T87">
        <v>0</v>
      </c>
      <c r="U87">
        <v>0.02</v>
      </c>
      <c r="AV87" s="1" t="s">
        <v>53</v>
      </c>
      <c r="AW87" s="1" t="s">
        <v>517</v>
      </c>
      <c r="AX87" s="1" t="s">
        <v>53</v>
      </c>
      <c r="AY87" s="1" t="s">
        <v>53</v>
      </c>
      <c r="AZ87" s="1" t="s">
        <v>53</v>
      </c>
    </row>
    <row r="88" spans="1:52" ht="30" customHeight="1" x14ac:dyDescent="0.3">
      <c r="A88" s="25" t="s">
        <v>445</v>
      </c>
      <c r="B88" s="25" t="s">
        <v>446</v>
      </c>
      <c r="C88" s="25" t="s">
        <v>447</v>
      </c>
      <c r="D88" s="26">
        <f>공량산출근거서_일위대가!K39</f>
        <v>0.40799999999999997</v>
      </c>
      <c r="E88" s="28"/>
      <c r="F88" s="31"/>
      <c r="G88" s="28"/>
      <c r="H88" s="31"/>
      <c r="I88" s="28"/>
      <c r="J88" s="31"/>
      <c r="K88" s="28"/>
      <c r="L88" s="31"/>
      <c r="M88" s="25" t="s">
        <v>53</v>
      </c>
      <c r="N88" s="1" t="s">
        <v>325</v>
      </c>
      <c r="O88" s="1" t="s">
        <v>448</v>
      </c>
      <c r="P88" s="1" t="s">
        <v>66</v>
      </c>
      <c r="Q88" s="1" t="s">
        <v>66</v>
      </c>
      <c r="R88" s="1" t="s">
        <v>65</v>
      </c>
      <c r="X88">
        <v>3</v>
      </c>
      <c r="AV88" s="1" t="s">
        <v>53</v>
      </c>
      <c r="AW88" s="1" t="s">
        <v>518</v>
      </c>
      <c r="AX88" s="1" t="s">
        <v>53</v>
      </c>
      <c r="AY88" s="1" t="s">
        <v>53</v>
      </c>
      <c r="AZ88" s="1" t="s">
        <v>53</v>
      </c>
    </row>
    <row r="89" spans="1:52" ht="30" customHeight="1" x14ac:dyDescent="0.3">
      <c r="A89" s="25" t="s">
        <v>450</v>
      </c>
      <c r="B89" s="25" t="s">
        <v>451</v>
      </c>
      <c r="C89" s="25" t="s">
        <v>397</v>
      </c>
      <c r="D89" s="26">
        <v>1</v>
      </c>
      <c r="E89" s="28"/>
      <c r="F89" s="31"/>
      <c r="G89" s="28"/>
      <c r="H89" s="31"/>
      <c r="I89" s="28"/>
      <c r="J89" s="31"/>
      <c r="K89" s="28"/>
      <c r="L89" s="31"/>
      <c r="M89" s="25" t="s">
        <v>53</v>
      </c>
      <c r="N89" s="1" t="s">
        <v>325</v>
      </c>
      <c r="O89" s="1" t="s">
        <v>466</v>
      </c>
      <c r="P89" s="1" t="s">
        <v>66</v>
      </c>
      <c r="Q89" s="1" t="s">
        <v>66</v>
      </c>
      <c r="R89" s="1" t="s">
        <v>66</v>
      </c>
      <c r="S89">
        <v>1</v>
      </c>
      <c r="T89">
        <v>0</v>
      </c>
      <c r="U89">
        <v>0.03</v>
      </c>
      <c r="AV89" s="1" t="s">
        <v>53</v>
      </c>
      <c r="AW89" s="1" t="s">
        <v>519</v>
      </c>
      <c r="AX89" s="1" t="s">
        <v>53</v>
      </c>
      <c r="AY89" s="1" t="s">
        <v>53</v>
      </c>
      <c r="AZ89" s="1" t="s">
        <v>53</v>
      </c>
    </row>
    <row r="90" spans="1:52" ht="30" customHeight="1" x14ac:dyDescent="0.3">
      <c r="A90" s="25" t="s">
        <v>453</v>
      </c>
      <c r="B90" s="25" t="s">
        <v>53</v>
      </c>
      <c r="C90" s="25" t="s">
        <v>53</v>
      </c>
      <c r="D90" s="26"/>
      <c r="E90" s="28"/>
      <c r="F90" s="31"/>
      <c r="G90" s="28"/>
      <c r="H90" s="31"/>
      <c r="I90" s="28"/>
      <c r="J90" s="31"/>
      <c r="K90" s="28"/>
      <c r="L90" s="31"/>
      <c r="M90" s="25" t="s">
        <v>53</v>
      </c>
      <c r="N90" s="1" t="s">
        <v>106</v>
      </c>
      <c r="O90" s="1" t="s">
        <v>106</v>
      </c>
      <c r="P90" s="1" t="s">
        <v>53</v>
      </c>
      <c r="Q90" s="1" t="s">
        <v>53</v>
      </c>
      <c r="R90" s="1" t="s">
        <v>53</v>
      </c>
      <c r="AV90" s="1" t="s">
        <v>53</v>
      </c>
      <c r="AW90" s="1" t="s">
        <v>53</v>
      </c>
      <c r="AX90" s="1" t="s">
        <v>53</v>
      </c>
      <c r="AY90" s="1" t="s">
        <v>53</v>
      </c>
      <c r="AZ90" s="1" t="s">
        <v>53</v>
      </c>
    </row>
    <row r="91" spans="1:52" ht="30" customHeight="1" x14ac:dyDescent="0.3">
      <c r="A91" s="26"/>
      <c r="B91" s="26"/>
      <c r="C91" s="26"/>
      <c r="D91" s="26"/>
      <c r="E91" s="28"/>
      <c r="F91" s="31"/>
      <c r="G91" s="28"/>
      <c r="H91" s="31"/>
      <c r="I91" s="28"/>
      <c r="J91" s="31"/>
      <c r="K91" s="28"/>
      <c r="L91" s="31"/>
      <c r="M91" s="26"/>
    </row>
    <row r="92" spans="1:52" ht="30" customHeight="1" x14ac:dyDescent="0.3">
      <c r="A92" s="22" t="s">
        <v>520</v>
      </c>
      <c r="B92" s="23"/>
      <c r="C92" s="23"/>
      <c r="D92" s="23"/>
      <c r="E92" s="27"/>
      <c r="F92" s="30"/>
      <c r="G92" s="27"/>
      <c r="H92" s="30"/>
      <c r="I92" s="27"/>
      <c r="J92" s="30"/>
      <c r="K92" s="27"/>
      <c r="L92" s="30"/>
      <c r="M92" s="24"/>
      <c r="N92" s="1" t="s">
        <v>185</v>
      </c>
    </row>
    <row r="93" spans="1:52" ht="30" customHeight="1" x14ac:dyDescent="0.3">
      <c r="A93" s="25" t="s">
        <v>182</v>
      </c>
      <c r="B93" s="25" t="s">
        <v>521</v>
      </c>
      <c r="C93" s="25" t="s">
        <v>62</v>
      </c>
      <c r="D93" s="26">
        <v>1</v>
      </c>
      <c r="E93" s="28"/>
      <c r="F93" s="31"/>
      <c r="G93" s="28"/>
      <c r="H93" s="31"/>
      <c r="I93" s="28"/>
      <c r="J93" s="31"/>
      <c r="K93" s="28"/>
      <c r="L93" s="31"/>
      <c r="M93" s="25" t="s">
        <v>53</v>
      </c>
      <c r="N93" s="1" t="s">
        <v>185</v>
      </c>
      <c r="O93" s="1" t="s">
        <v>522</v>
      </c>
      <c r="P93" s="1" t="s">
        <v>66</v>
      </c>
      <c r="Q93" s="1" t="s">
        <v>66</v>
      </c>
      <c r="R93" s="1" t="s">
        <v>65</v>
      </c>
      <c r="V93">
        <v>1</v>
      </c>
      <c r="AV93" s="1" t="s">
        <v>53</v>
      </c>
      <c r="AW93" s="1" t="s">
        <v>523</v>
      </c>
      <c r="AX93" s="1" t="s">
        <v>53</v>
      </c>
      <c r="AY93" s="1" t="s">
        <v>53</v>
      </c>
      <c r="AZ93" s="1" t="s">
        <v>53</v>
      </c>
    </row>
    <row r="94" spans="1:52" ht="30" customHeight="1" x14ac:dyDescent="0.3">
      <c r="A94" s="25" t="s">
        <v>182</v>
      </c>
      <c r="B94" s="25" t="s">
        <v>521</v>
      </c>
      <c r="C94" s="25" t="s">
        <v>62</v>
      </c>
      <c r="D94" s="26">
        <v>0.1</v>
      </c>
      <c r="E94" s="28"/>
      <c r="F94" s="31"/>
      <c r="G94" s="28"/>
      <c r="H94" s="31"/>
      <c r="I94" s="28"/>
      <c r="J94" s="31"/>
      <c r="K94" s="28"/>
      <c r="L94" s="31"/>
      <c r="M94" s="25" t="s">
        <v>53</v>
      </c>
      <c r="N94" s="1" t="s">
        <v>185</v>
      </c>
      <c r="O94" s="1" t="s">
        <v>522</v>
      </c>
      <c r="P94" s="1" t="s">
        <v>66</v>
      </c>
      <c r="Q94" s="1" t="s">
        <v>66</v>
      </c>
      <c r="R94" s="1" t="s">
        <v>65</v>
      </c>
      <c r="AV94" s="1" t="s">
        <v>53</v>
      </c>
      <c r="AW94" s="1" t="s">
        <v>523</v>
      </c>
      <c r="AX94" s="1" t="s">
        <v>53</v>
      </c>
      <c r="AY94" s="1" t="s">
        <v>53</v>
      </c>
      <c r="AZ94" s="1" t="s">
        <v>53</v>
      </c>
    </row>
    <row r="95" spans="1:52" ht="30" customHeight="1" x14ac:dyDescent="0.3">
      <c r="A95" s="25" t="s">
        <v>461</v>
      </c>
      <c r="B95" s="25" t="s">
        <v>462</v>
      </c>
      <c r="C95" s="25" t="s">
        <v>397</v>
      </c>
      <c r="D95" s="26">
        <v>1</v>
      </c>
      <c r="E95" s="28"/>
      <c r="F95" s="31"/>
      <c r="G95" s="28"/>
      <c r="H95" s="31"/>
      <c r="I95" s="28"/>
      <c r="J95" s="31"/>
      <c r="K95" s="28"/>
      <c r="L95" s="31"/>
      <c r="M95" s="25" t="s">
        <v>53</v>
      </c>
      <c r="N95" s="1" t="s">
        <v>185</v>
      </c>
      <c r="O95" s="1" t="s">
        <v>398</v>
      </c>
      <c r="P95" s="1" t="s">
        <v>66</v>
      </c>
      <c r="Q95" s="1" t="s">
        <v>66</v>
      </c>
      <c r="R95" s="1" t="s">
        <v>66</v>
      </c>
      <c r="S95">
        <v>0</v>
      </c>
      <c r="T95">
        <v>0</v>
      </c>
      <c r="U95">
        <v>0.02</v>
      </c>
      <c r="AV95" s="1" t="s">
        <v>53</v>
      </c>
      <c r="AW95" s="1" t="s">
        <v>524</v>
      </c>
      <c r="AX95" s="1" t="s">
        <v>53</v>
      </c>
      <c r="AY95" s="1" t="s">
        <v>53</v>
      </c>
      <c r="AZ95" s="1" t="s">
        <v>53</v>
      </c>
    </row>
    <row r="96" spans="1:52" ht="30" customHeight="1" x14ac:dyDescent="0.3">
      <c r="A96" s="25" t="s">
        <v>445</v>
      </c>
      <c r="B96" s="25" t="s">
        <v>446</v>
      </c>
      <c r="C96" s="25" t="s">
        <v>447</v>
      </c>
      <c r="D96" s="26">
        <f>공량산출근거서_일위대가!K43</f>
        <v>5.28E-2</v>
      </c>
      <c r="E96" s="28"/>
      <c r="F96" s="31"/>
      <c r="G96" s="28"/>
      <c r="H96" s="31"/>
      <c r="I96" s="28"/>
      <c r="J96" s="31"/>
      <c r="K96" s="28"/>
      <c r="L96" s="31"/>
      <c r="M96" s="25" t="s">
        <v>53</v>
      </c>
      <c r="N96" s="1" t="s">
        <v>185</v>
      </c>
      <c r="O96" s="1" t="s">
        <v>448</v>
      </c>
      <c r="P96" s="1" t="s">
        <v>66</v>
      </c>
      <c r="Q96" s="1" t="s">
        <v>66</v>
      </c>
      <c r="R96" s="1" t="s">
        <v>65</v>
      </c>
      <c r="W96">
        <v>2</v>
      </c>
      <c r="AV96" s="1" t="s">
        <v>53</v>
      </c>
      <c r="AW96" s="1" t="s">
        <v>525</v>
      </c>
      <c r="AX96" s="1" t="s">
        <v>53</v>
      </c>
      <c r="AY96" s="1" t="s">
        <v>53</v>
      </c>
      <c r="AZ96" s="1" t="s">
        <v>53</v>
      </c>
    </row>
    <row r="97" spans="1:52" ht="30" customHeight="1" x14ac:dyDescent="0.3">
      <c r="A97" s="25" t="s">
        <v>450</v>
      </c>
      <c r="B97" s="25" t="s">
        <v>451</v>
      </c>
      <c r="C97" s="25" t="s">
        <v>397</v>
      </c>
      <c r="D97" s="26">
        <v>1</v>
      </c>
      <c r="E97" s="28"/>
      <c r="F97" s="31"/>
      <c r="G97" s="28"/>
      <c r="H97" s="31"/>
      <c r="I97" s="28"/>
      <c r="J97" s="31"/>
      <c r="K97" s="28"/>
      <c r="L97" s="31"/>
      <c r="M97" s="25" t="s">
        <v>53</v>
      </c>
      <c r="N97" s="1" t="s">
        <v>185</v>
      </c>
      <c r="O97" s="1" t="s">
        <v>463</v>
      </c>
      <c r="P97" s="1" t="s">
        <v>66</v>
      </c>
      <c r="Q97" s="1" t="s">
        <v>66</v>
      </c>
      <c r="R97" s="1" t="s">
        <v>66</v>
      </c>
      <c r="S97">
        <v>1</v>
      </c>
      <c r="T97">
        <v>0</v>
      </c>
      <c r="U97">
        <v>0.03</v>
      </c>
      <c r="AV97" s="1" t="s">
        <v>53</v>
      </c>
      <c r="AW97" s="1" t="s">
        <v>526</v>
      </c>
      <c r="AX97" s="1" t="s">
        <v>53</v>
      </c>
      <c r="AY97" s="1" t="s">
        <v>53</v>
      </c>
      <c r="AZ97" s="1" t="s">
        <v>53</v>
      </c>
    </row>
    <row r="98" spans="1:52" ht="30" customHeight="1" x14ac:dyDescent="0.3">
      <c r="A98" s="25" t="s">
        <v>453</v>
      </c>
      <c r="B98" s="25" t="s">
        <v>53</v>
      </c>
      <c r="C98" s="25" t="s">
        <v>53</v>
      </c>
      <c r="D98" s="26"/>
      <c r="E98" s="28"/>
      <c r="F98" s="31"/>
      <c r="G98" s="28"/>
      <c r="H98" s="31"/>
      <c r="I98" s="28"/>
      <c r="J98" s="31"/>
      <c r="K98" s="28"/>
      <c r="L98" s="31"/>
      <c r="M98" s="25" t="s">
        <v>53</v>
      </c>
      <c r="N98" s="1" t="s">
        <v>106</v>
      </c>
      <c r="O98" s="1" t="s">
        <v>106</v>
      </c>
      <c r="P98" s="1" t="s">
        <v>53</v>
      </c>
      <c r="Q98" s="1" t="s">
        <v>53</v>
      </c>
      <c r="R98" s="1" t="s">
        <v>53</v>
      </c>
      <c r="AV98" s="1" t="s">
        <v>53</v>
      </c>
      <c r="AW98" s="1" t="s">
        <v>53</v>
      </c>
      <c r="AX98" s="1" t="s">
        <v>53</v>
      </c>
      <c r="AY98" s="1" t="s">
        <v>53</v>
      </c>
      <c r="AZ98" s="1" t="s">
        <v>53</v>
      </c>
    </row>
    <row r="99" spans="1:52" ht="30" customHeight="1" x14ac:dyDescent="0.3">
      <c r="A99" s="26"/>
      <c r="B99" s="26"/>
      <c r="C99" s="26"/>
      <c r="D99" s="26"/>
      <c r="E99" s="28"/>
      <c r="F99" s="31"/>
      <c r="G99" s="28"/>
      <c r="H99" s="31"/>
      <c r="I99" s="28"/>
      <c r="J99" s="31"/>
      <c r="K99" s="28"/>
      <c r="L99" s="31"/>
      <c r="M99" s="26"/>
    </row>
    <row r="100" spans="1:52" ht="30" customHeight="1" x14ac:dyDescent="0.3">
      <c r="A100" s="22" t="s">
        <v>527</v>
      </c>
      <c r="B100" s="23"/>
      <c r="C100" s="23"/>
      <c r="D100" s="23"/>
      <c r="E100" s="27"/>
      <c r="F100" s="30"/>
      <c r="G100" s="27"/>
      <c r="H100" s="30"/>
      <c r="I100" s="27"/>
      <c r="J100" s="30"/>
      <c r="K100" s="27"/>
      <c r="L100" s="30"/>
      <c r="M100" s="24"/>
      <c r="N100" s="1" t="s">
        <v>189</v>
      </c>
    </row>
    <row r="101" spans="1:52" ht="30" customHeight="1" x14ac:dyDescent="0.3">
      <c r="A101" s="25" t="s">
        <v>182</v>
      </c>
      <c r="B101" s="25" t="s">
        <v>528</v>
      </c>
      <c r="C101" s="25" t="s">
        <v>62</v>
      </c>
      <c r="D101" s="26">
        <v>1</v>
      </c>
      <c r="E101" s="28"/>
      <c r="F101" s="31"/>
      <c r="G101" s="28"/>
      <c r="H101" s="31"/>
      <c r="I101" s="28"/>
      <c r="J101" s="31"/>
      <c r="K101" s="28"/>
      <c r="L101" s="31"/>
      <c r="M101" s="25" t="s">
        <v>53</v>
      </c>
      <c r="N101" s="1" t="s">
        <v>189</v>
      </c>
      <c r="O101" s="1" t="s">
        <v>529</v>
      </c>
      <c r="P101" s="1" t="s">
        <v>66</v>
      </c>
      <c r="Q101" s="1" t="s">
        <v>66</v>
      </c>
      <c r="R101" s="1" t="s">
        <v>65</v>
      </c>
      <c r="V101">
        <v>1</v>
      </c>
      <c r="AV101" s="1" t="s">
        <v>53</v>
      </c>
      <c r="AW101" s="1" t="s">
        <v>530</v>
      </c>
      <c r="AX101" s="1" t="s">
        <v>53</v>
      </c>
      <c r="AY101" s="1" t="s">
        <v>53</v>
      </c>
      <c r="AZ101" s="1" t="s">
        <v>53</v>
      </c>
    </row>
    <row r="102" spans="1:52" ht="30" customHeight="1" x14ac:dyDescent="0.3">
      <c r="A102" s="25" t="s">
        <v>182</v>
      </c>
      <c r="B102" s="25" t="s">
        <v>528</v>
      </c>
      <c r="C102" s="25" t="s">
        <v>62</v>
      </c>
      <c r="D102" s="26">
        <v>0.1</v>
      </c>
      <c r="E102" s="28"/>
      <c r="F102" s="31"/>
      <c r="G102" s="28"/>
      <c r="H102" s="31"/>
      <c r="I102" s="28"/>
      <c r="J102" s="31"/>
      <c r="K102" s="28"/>
      <c r="L102" s="31"/>
      <c r="M102" s="25" t="s">
        <v>53</v>
      </c>
      <c r="N102" s="1" t="s">
        <v>189</v>
      </c>
      <c r="O102" s="1" t="s">
        <v>529</v>
      </c>
      <c r="P102" s="1" t="s">
        <v>66</v>
      </c>
      <c r="Q102" s="1" t="s">
        <v>66</v>
      </c>
      <c r="R102" s="1" t="s">
        <v>65</v>
      </c>
      <c r="AV102" s="1" t="s">
        <v>53</v>
      </c>
      <c r="AW102" s="1" t="s">
        <v>530</v>
      </c>
      <c r="AX102" s="1" t="s">
        <v>53</v>
      </c>
      <c r="AY102" s="1" t="s">
        <v>53</v>
      </c>
      <c r="AZ102" s="1" t="s">
        <v>53</v>
      </c>
    </row>
    <row r="103" spans="1:52" ht="30" customHeight="1" x14ac:dyDescent="0.3">
      <c r="A103" s="25" t="s">
        <v>461</v>
      </c>
      <c r="B103" s="25" t="s">
        <v>462</v>
      </c>
      <c r="C103" s="25" t="s">
        <v>397</v>
      </c>
      <c r="D103" s="26">
        <v>1</v>
      </c>
      <c r="E103" s="28"/>
      <c r="F103" s="31"/>
      <c r="G103" s="28"/>
      <c r="H103" s="31"/>
      <c r="I103" s="28"/>
      <c r="J103" s="31"/>
      <c r="K103" s="28"/>
      <c r="L103" s="31"/>
      <c r="M103" s="25" t="s">
        <v>53</v>
      </c>
      <c r="N103" s="1" t="s">
        <v>189</v>
      </c>
      <c r="O103" s="1" t="s">
        <v>398</v>
      </c>
      <c r="P103" s="1" t="s">
        <v>66</v>
      </c>
      <c r="Q103" s="1" t="s">
        <v>66</v>
      </c>
      <c r="R103" s="1" t="s">
        <v>66</v>
      </c>
      <c r="S103">
        <v>0</v>
      </c>
      <c r="T103">
        <v>0</v>
      </c>
      <c r="U103">
        <v>0.02</v>
      </c>
      <c r="AV103" s="1" t="s">
        <v>53</v>
      </c>
      <c r="AW103" s="1" t="s">
        <v>531</v>
      </c>
      <c r="AX103" s="1" t="s">
        <v>53</v>
      </c>
      <c r="AY103" s="1" t="s">
        <v>53</v>
      </c>
      <c r="AZ103" s="1" t="s">
        <v>53</v>
      </c>
    </row>
    <row r="104" spans="1:52" ht="30" customHeight="1" x14ac:dyDescent="0.3">
      <c r="A104" s="25" t="s">
        <v>445</v>
      </c>
      <c r="B104" s="25" t="s">
        <v>446</v>
      </c>
      <c r="C104" s="25" t="s">
        <v>447</v>
      </c>
      <c r="D104" s="26">
        <f>공량산출근거서_일위대가!K47</f>
        <v>8.6400000000000005E-2</v>
      </c>
      <c r="E104" s="28"/>
      <c r="F104" s="31"/>
      <c r="G104" s="28"/>
      <c r="H104" s="31"/>
      <c r="I104" s="28"/>
      <c r="J104" s="31"/>
      <c r="K104" s="28"/>
      <c r="L104" s="31"/>
      <c r="M104" s="25" t="s">
        <v>53</v>
      </c>
      <c r="N104" s="1" t="s">
        <v>189</v>
      </c>
      <c r="O104" s="1" t="s">
        <v>448</v>
      </c>
      <c r="P104" s="1" t="s">
        <v>66</v>
      </c>
      <c r="Q104" s="1" t="s">
        <v>66</v>
      </c>
      <c r="R104" s="1" t="s">
        <v>65</v>
      </c>
      <c r="W104">
        <v>2</v>
      </c>
      <c r="AV104" s="1" t="s">
        <v>53</v>
      </c>
      <c r="AW104" s="1" t="s">
        <v>532</v>
      </c>
      <c r="AX104" s="1" t="s">
        <v>53</v>
      </c>
      <c r="AY104" s="1" t="s">
        <v>53</v>
      </c>
      <c r="AZ104" s="1" t="s">
        <v>53</v>
      </c>
    </row>
    <row r="105" spans="1:52" ht="30" customHeight="1" x14ac:dyDescent="0.3">
      <c r="A105" s="25" t="s">
        <v>450</v>
      </c>
      <c r="B105" s="25" t="s">
        <v>451</v>
      </c>
      <c r="C105" s="25" t="s">
        <v>397</v>
      </c>
      <c r="D105" s="26">
        <v>1</v>
      </c>
      <c r="E105" s="28"/>
      <c r="F105" s="31"/>
      <c r="G105" s="28"/>
      <c r="H105" s="31"/>
      <c r="I105" s="28"/>
      <c r="J105" s="31"/>
      <c r="K105" s="28"/>
      <c r="L105" s="31"/>
      <c r="M105" s="25" t="s">
        <v>53</v>
      </c>
      <c r="N105" s="1" t="s">
        <v>189</v>
      </c>
      <c r="O105" s="1" t="s">
        <v>463</v>
      </c>
      <c r="P105" s="1" t="s">
        <v>66</v>
      </c>
      <c r="Q105" s="1" t="s">
        <v>66</v>
      </c>
      <c r="R105" s="1" t="s">
        <v>66</v>
      </c>
      <c r="S105">
        <v>1</v>
      </c>
      <c r="T105">
        <v>0</v>
      </c>
      <c r="U105">
        <v>0.03</v>
      </c>
      <c r="AV105" s="1" t="s">
        <v>53</v>
      </c>
      <c r="AW105" s="1" t="s">
        <v>533</v>
      </c>
      <c r="AX105" s="1" t="s">
        <v>53</v>
      </c>
      <c r="AY105" s="1" t="s">
        <v>53</v>
      </c>
      <c r="AZ105" s="1" t="s">
        <v>53</v>
      </c>
    </row>
    <row r="106" spans="1:52" ht="30" customHeight="1" x14ac:dyDescent="0.3">
      <c r="A106" s="25" t="s">
        <v>453</v>
      </c>
      <c r="B106" s="25" t="s">
        <v>53</v>
      </c>
      <c r="C106" s="25" t="s">
        <v>53</v>
      </c>
      <c r="D106" s="26"/>
      <c r="E106" s="28"/>
      <c r="F106" s="31"/>
      <c r="G106" s="28"/>
      <c r="H106" s="31"/>
      <c r="I106" s="28"/>
      <c r="J106" s="31"/>
      <c r="K106" s="28"/>
      <c r="L106" s="31"/>
      <c r="M106" s="25" t="s">
        <v>53</v>
      </c>
      <c r="N106" s="1" t="s">
        <v>106</v>
      </c>
      <c r="O106" s="1" t="s">
        <v>106</v>
      </c>
      <c r="P106" s="1" t="s">
        <v>53</v>
      </c>
      <c r="Q106" s="1" t="s">
        <v>53</v>
      </c>
      <c r="R106" s="1" t="s">
        <v>53</v>
      </c>
      <c r="AV106" s="1" t="s">
        <v>53</v>
      </c>
      <c r="AW106" s="1" t="s">
        <v>53</v>
      </c>
      <c r="AX106" s="1" t="s">
        <v>53</v>
      </c>
      <c r="AY106" s="1" t="s">
        <v>53</v>
      </c>
      <c r="AZ106" s="1" t="s">
        <v>53</v>
      </c>
    </row>
    <row r="107" spans="1:52" ht="30" customHeight="1" x14ac:dyDescent="0.3">
      <c r="A107" s="26"/>
      <c r="B107" s="26"/>
      <c r="C107" s="26"/>
      <c r="D107" s="26"/>
      <c r="E107" s="28"/>
      <c r="F107" s="31"/>
      <c r="G107" s="28"/>
      <c r="H107" s="31"/>
      <c r="I107" s="28"/>
      <c r="J107" s="31"/>
      <c r="K107" s="28"/>
      <c r="L107" s="31"/>
      <c r="M107" s="26"/>
    </row>
    <row r="108" spans="1:52" ht="30" customHeight="1" x14ac:dyDescent="0.3">
      <c r="A108" s="22" t="s">
        <v>534</v>
      </c>
      <c r="B108" s="23"/>
      <c r="C108" s="23"/>
      <c r="D108" s="23"/>
      <c r="E108" s="27"/>
      <c r="F108" s="30"/>
      <c r="G108" s="27"/>
      <c r="H108" s="30"/>
      <c r="I108" s="27"/>
      <c r="J108" s="30"/>
      <c r="K108" s="27"/>
      <c r="L108" s="30"/>
      <c r="M108" s="24"/>
      <c r="N108" s="1" t="s">
        <v>330</v>
      </c>
    </row>
    <row r="109" spans="1:52" ht="30" customHeight="1" x14ac:dyDescent="0.3">
      <c r="A109" s="25" t="s">
        <v>182</v>
      </c>
      <c r="B109" s="25" t="s">
        <v>535</v>
      </c>
      <c r="C109" s="25" t="s">
        <v>62</v>
      </c>
      <c r="D109" s="26">
        <v>1</v>
      </c>
      <c r="E109" s="28"/>
      <c r="F109" s="31"/>
      <c r="G109" s="28"/>
      <c r="H109" s="31"/>
      <c r="I109" s="28"/>
      <c r="J109" s="31"/>
      <c r="K109" s="28"/>
      <c r="L109" s="31"/>
      <c r="M109" s="25" t="s">
        <v>53</v>
      </c>
      <c r="N109" s="1" t="s">
        <v>330</v>
      </c>
      <c r="O109" s="1" t="s">
        <v>536</v>
      </c>
      <c r="P109" s="1" t="s">
        <v>66</v>
      </c>
      <c r="Q109" s="1" t="s">
        <v>66</v>
      </c>
      <c r="R109" s="1" t="s">
        <v>65</v>
      </c>
      <c r="V109">
        <v>1</v>
      </c>
      <c r="AV109" s="1" t="s">
        <v>53</v>
      </c>
      <c r="AW109" s="1" t="s">
        <v>537</v>
      </c>
      <c r="AX109" s="1" t="s">
        <v>53</v>
      </c>
      <c r="AY109" s="1" t="s">
        <v>53</v>
      </c>
      <c r="AZ109" s="1" t="s">
        <v>53</v>
      </c>
    </row>
    <row r="110" spans="1:52" ht="30" customHeight="1" x14ac:dyDescent="0.3">
      <c r="A110" s="25" t="s">
        <v>182</v>
      </c>
      <c r="B110" s="25" t="s">
        <v>535</v>
      </c>
      <c r="C110" s="25" t="s">
        <v>62</v>
      </c>
      <c r="D110" s="26">
        <v>0.1</v>
      </c>
      <c r="E110" s="28"/>
      <c r="F110" s="31"/>
      <c r="G110" s="28"/>
      <c r="H110" s="31"/>
      <c r="I110" s="28"/>
      <c r="J110" s="31"/>
      <c r="K110" s="28"/>
      <c r="L110" s="31"/>
      <c r="M110" s="25" t="s">
        <v>53</v>
      </c>
      <c r="N110" s="1" t="s">
        <v>330</v>
      </c>
      <c r="O110" s="1" t="s">
        <v>536</v>
      </c>
      <c r="P110" s="1" t="s">
        <v>66</v>
      </c>
      <c r="Q110" s="1" t="s">
        <v>66</v>
      </c>
      <c r="R110" s="1" t="s">
        <v>65</v>
      </c>
      <c r="AV110" s="1" t="s">
        <v>53</v>
      </c>
      <c r="AW110" s="1" t="s">
        <v>537</v>
      </c>
      <c r="AX110" s="1" t="s">
        <v>53</v>
      </c>
      <c r="AY110" s="1" t="s">
        <v>53</v>
      </c>
      <c r="AZ110" s="1" t="s">
        <v>53</v>
      </c>
    </row>
    <row r="111" spans="1:52" ht="30" customHeight="1" x14ac:dyDescent="0.3">
      <c r="A111" s="25" t="s">
        <v>461</v>
      </c>
      <c r="B111" s="25" t="s">
        <v>462</v>
      </c>
      <c r="C111" s="25" t="s">
        <v>397</v>
      </c>
      <c r="D111" s="26">
        <v>1</v>
      </c>
      <c r="E111" s="28"/>
      <c r="F111" s="31"/>
      <c r="G111" s="28"/>
      <c r="H111" s="31"/>
      <c r="I111" s="28"/>
      <c r="J111" s="31"/>
      <c r="K111" s="28"/>
      <c r="L111" s="31"/>
      <c r="M111" s="25" t="s">
        <v>53</v>
      </c>
      <c r="N111" s="1" t="s">
        <v>330</v>
      </c>
      <c r="O111" s="1" t="s">
        <v>398</v>
      </c>
      <c r="P111" s="1" t="s">
        <v>66</v>
      </c>
      <c r="Q111" s="1" t="s">
        <v>66</v>
      </c>
      <c r="R111" s="1" t="s">
        <v>66</v>
      </c>
      <c r="S111">
        <v>0</v>
      </c>
      <c r="T111">
        <v>0</v>
      </c>
      <c r="U111">
        <v>0.02</v>
      </c>
      <c r="AV111" s="1" t="s">
        <v>53</v>
      </c>
      <c r="AW111" s="1" t="s">
        <v>538</v>
      </c>
      <c r="AX111" s="1" t="s">
        <v>53</v>
      </c>
      <c r="AY111" s="1" t="s">
        <v>53</v>
      </c>
      <c r="AZ111" s="1" t="s">
        <v>53</v>
      </c>
    </row>
    <row r="112" spans="1:52" ht="30" customHeight="1" x14ac:dyDescent="0.3">
      <c r="A112" s="25" t="s">
        <v>445</v>
      </c>
      <c r="B112" s="25" t="s">
        <v>446</v>
      </c>
      <c r="C112" s="25" t="s">
        <v>447</v>
      </c>
      <c r="D112" s="26">
        <f>공량산출근거서_일위대가!K51</f>
        <v>0.16320000000000001</v>
      </c>
      <c r="E112" s="28"/>
      <c r="F112" s="31"/>
      <c r="G112" s="28"/>
      <c r="H112" s="31"/>
      <c r="I112" s="28"/>
      <c r="J112" s="31"/>
      <c r="K112" s="28"/>
      <c r="L112" s="31"/>
      <c r="M112" s="25" t="s">
        <v>53</v>
      </c>
      <c r="N112" s="1" t="s">
        <v>330</v>
      </c>
      <c r="O112" s="1" t="s">
        <v>448</v>
      </c>
      <c r="P112" s="1" t="s">
        <v>66</v>
      </c>
      <c r="Q112" s="1" t="s">
        <v>66</v>
      </c>
      <c r="R112" s="1" t="s">
        <v>65</v>
      </c>
      <c r="W112">
        <v>2</v>
      </c>
      <c r="AV112" s="1" t="s">
        <v>53</v>
      </c>
      <c r="AW112" s="1" t="s">
        <v>539</v>
      </c>
      <c r="AX112" s="1" t="s">
        <v>53</v>
      </c>
      <c r="AY112" s="1" t="s">
        <v>53</v>
      </c>
      <c r="AZ112" s="1" t="s">
        <v>53</v>
      </c>
    </row>
    <row r="113" spans="1:52" ht="30" customHeight="1" x14ac:dyDescent="0.3">
      <c r="A113" s="25" t="s">
        <v>450</v>
      </c>
      <c r="B113" s="25" t="s">
        <v>451</v>
      </c>
      <c r="C113" s="25" t="s">
        <v>397</v>
      </c>
      <c r="D113" s="26">
        <v>1</v>
      </c>
      <c r="E113" s="28"/>
      <c r="F113" s="31"/>
      <c r="G113" s="28"/>
      <c r="H113" s="31"/>
      <c r="I113" s="28"/>
      <c r="J113" s="31"/>
      <c r="K113" s="28"/>
      <c r="L113" s="31"/>
      <c r="M113" s="25" t="s">
        <v>53</v>
      </c>
      <c r="N113" s="1" t="s">
        <v>330</v>
      </c>
      <c r="O113" s="1" t="s">
        <v>463</v>
      </c>
      <c r="P113" s="1" t="s">
        <v>66</v>
      </c>
      <c r="Q113" s="1" t="s">
        <v>66</v>
      </c>
      <c r="R113" s="1" t="s">
        <v>66</v>
      </c>
      <c r="S113">
        <v>1</v>
      </c>
      <c r="T113">
        <v>0</v>
      </c>
      <c r="U113">
        <v>0.03</v>
      </c>
      <c r="AV113" s="1" t="s">
        <v>53</v>
      </c>
      <c r="AW113" s="1" t="s">
        <v>540</v>
      </c>
      <c r="AX113" s="1" t="s">
        <v>53</v>
      </c>
      <c r="AY113" s="1" t="s">
        <v>53</v>
      </c>
      <c r="AZ113" s="1" t="s">
        <v>53</v>
      </c>
    </row>
    <row r="114" spans="1:52" ht="30" customHeight="1" x14ac:dyDescent="0.3">
      <c r="A114" s="25" t="s">
        <v>453</v>
      </c>
      <c r="B114" s="25" t="s">
        <v>53</v>
      </c>
      <c r="C114" s="25" t="s">
        <v>53</v>
      </c>
      <c r="D114" s="26"/>
      <c r="E114" s="28"/>
      <c r="F114" s="31"/>
      <c r="G114" s="28"/>
      <c r="H114" s="31"/>
      <c r="I114" s="28"/>
      <c r="J114" s="31"/>
      <c r="K114" s="28"/>
      <c r="L114" s="31"/>
      <c r="M114" s="25" t="s">
        <v>53</v>
      </c>
      <c r="N114" s="1" t="s">
        <v>106</v>
      </c>
      <c r="O114" s="1" t="s">
        <v>106</v>
      </c>
      <c r="P114" s="1" t="s">
        <v>53</v>
      </c>
      <c r="Q114" s="1" t="s">
        <v>53</v>
      </c>
      <c r="R114" s="1" t="s">
        <v>53</v>
      </c>
      <c r="AV114" s="1" t="s">
        <v>53</v>
      </c>
      <c r="AW114" s="1" t="s">
        <v>53</v>
      </c>
      <c r="AX114" s="1" t="s">
        <v>53</v>
      </c>
      <c r="AY114" s="1" t="s">
        <v>53</v>
      </c>
      <c r="AZ114" s="1" t="s">
        <v>53</v>
      </c>
    </row>
    <row r="115" spans="1:52" ht="30" customHeight="1" x14ac:dyDescent="0.3">
      <c r="A115" s="26"/>
      <c r="B115" s="26"/>
      <c r="C115" s="26"/>
      <c r="D115" s="26"/>
      <c r="E115" s="28"/>
      <c r="F115" s="31"/>
      <c r="G115" s="28"/>
      <c r="H115" s="31"/>
      <c r="I115" s="28"/>
      <c r="J115" s="31"/>
      <c r="K115" s="28"/>
      <c r="L115" s="31"/>
      <c r="M115" s="26"/>
    </row>
    <row r="116" spans="1:52" ht="30" customHeight="1" x14ac:dyDescent="0.3">
      <c r="A116" s="22" t="s">
        <v>541</v>
      </c>
      <c r="B116" s="23"/>
      <c r="C116" s="23"/>
      <c r="D116" s="23"/>
      <c r="E116" s="27"/>
      <c r="F116" s="30"/>
      <c r="G116" s="27"/>
      <c r="H116" s="30"/>
      <c r="I116" s="27"/>
      <c r="J116" s="30"/>
      <c r="K116" s="27"/>
      <c r="L116" s="30"/>
      <c r="M116" s="24"/>
      <c r="N116" s="1" t="s">
        <v>248</v>
      </c>
    </row>
    <row r="117" spans="1:52" ht="30" customHeight="1" x14ac:dyDescent="0.3">
      <c r="A117" s="25" t="s">
        <v>543</v>
      </c>
      <c r="B117" s="25" t="s">
        <v>544</v>
      </c>
      <c r="C117" s="25" t="s">
        <v>86</v>
      </c>
      <c r="D117" s="26">
        <v>1</v>
      </c>
      <c r="E117" s="28"/>
      <c r="F117" s="31"/>
      <c r="G117" s="28"/>
      <c r="H117" s="31"/>
      <c r="I117" s="28"/>
      <c r="J117" s="31"/>
      <c r="K117" s="28"/>
      <c r="L117" s="31"/>
      <c r="M117" s="25" t="s">
        <v>53</v>
      </c>
      <c r="N117" s="1" t="s">
        <v>248</v>
      </c>
      <c r="O117" s="1" t="s">
        <v>545</v>
      </c>
      <c r="P117" s="1" t="s">
        <v>66</v>
      </c>
      <c r="Q117" s="1" t="s">
        <v>66</v>
      </c>
      <c r="R117" s="1" t="s">
        <v>65</v>
      </c>
      <c r="AV117" s="1" t="s">
        <v>53</v>
      </c>
      <c r="AW117" s="1" t="s">
        <v>546</v>
      </c>
      <c r="AX117" s="1" t="s">
        <v>53</v>
      </c>
      <c r="AY117" s="1" t="s">
        <v>53</v>
      </c>
      <c r="AZ117" s="1" t="s">
        <v>53</v>
      </c>
    </row>
    <row r="118" spans="1:52" ht="30" customHeight="1" x14ac:dyDescent="0.3">
      <c r="A118" s="25" t="s">
        <v>445</v>
      </c>
      <c r="B118" s="25" t="s">
        <v>446</v>
      </c>
      <c r="C118" s="25" t="s">
        <v>447</v>
      </c>
      <c r="D118" s="26">
        <f>공량산출근거서_일위대가!K164</f>
        <v>3.5099999999999999E-2</v>
      </c>
      <c r="E118" s="28"/>
      <c r="F118" s="31"/>
      <c r="G118" s="28"/>
      <c r="H118" s="31"/>
      <c r="I118" s="28"/>
      <c r="J118" s="31"/>
      <c r="K118" s="28"/>
      <c r="L118" s="31"/>
      <c r="M118" s="25" t="s">
        <v>53</v>
      </c>
      <c r="N118" s="1" t="s">
        <v>248</v>
      </c>
      <c r="O118" s="1" t="s">
        <v>448</v>
      </c>
      <c r="P118" s="1" t="s">
        <v>66</v>
      </c>
      <c r="Q118" s="1" t="s">
        <v>66</v>
      </c>
      <c r="R118" s="1" t="s">
        <v>65</v>
      </c>
      <c r="V118">
        <v>1</v>
      </c>
      <c r="AV118" s="1" t="s">
        <v>53</v>
      </c>
      <c r="AW118" s="1" t="s">
        <v>547</v>
      </c>
      <c r="AX118" s="1" t="s">
        <v>53</v>
      </c>
      <c r="AY118" s="1" t="s">
        <v>53</v>
      </c>
      <c r="AZ118" s="1" t="s">
        <v>53</v>
      </c>
    </row>
    <row r="119" spans="1:52" ht="30" customHeight="1" x14ac:dyDescent="0.3">
      <c r="A119" s="25" t="s">
        <v>450</v>
      </c>
      <c r="B119" s="25" t="s">
        <v>451</v>
      </c>
      <c r="C119" s="25" t="s">
        <v>397</v>
      </c>
      <c r="D119" s="26">
        <v>1</v>
      </c>
      <c r="E119" s="28"/>
      <c r="F119" s="31"/>
      <c r="G119" s="28"/>
      <c r="H119" s="31"/>
      <c r="I119" s="28"/>
      <c r="J119" s="31"/>
      <c r="K119" s="28"/>
      <c r="L119" s="31"/>
      <c r="M119" s="25" t="s">
        <v>53</v>
      </c>
      <c r="N119" s="1" t="s">
        <v>248</v>
      </c>
      <c r="O119" s="1" t="s">
        <v>398</v>
      </c>
      <c r="P119" s="1" t="s">
        <v>66</v>
      </c>
      <c r="Q119" s="1" t="s">
        <v>66</v>
      </c>
      <c r="R119" s="1" t="s">
        <v>66</v>
      </c>
      <c r="S119">
        <v>1</v>
      </c>
      <c r="T119">
        <v>0</v>
      </c>
      <c r="U119">
        <v>0.03</v>
      </c>
      <c r="AV119" s="1" t="s">
        <v>53</v>
      </c>
      <c r="AW119" s="1" t="s">
        <v>548</v>
      </c>
      <c r="AX119" s="1" t="s">
        <v>53</v>
      </c>
      <c r="AY119" s="1" t="s">
        <v>53</v>
      </c>
      <c r="AZ119" s="1" t="s">
        <v>53</v>
      </c>
    </row>
    <row r="120" spans="1:52" ht="30" customHeight="1" x14ac:dyDescent="0.3">
      <c r="A120" s="25" t="s">
        <v>453</v>
      </c>
      <c r="B120" s="25" t="s">
        <v>53</v>
      </c>
      <c r="C120" s="25" t="s">
        <v>53</v>
      </c>
      <c r="D120" s="26"/>
      <c r="E120" s="28"/>
      <c r="F120" s="31"/>
      <c r="G120" s="28"/>
      <c r="H120" s="31"/>
      <c r="I120" s="28"/>
      <c r="J120" s="31"/>
      <c r="K120" s="28"/>
      <c r="L120" s="31"/>
      <c r="M120" s="25" t="s">
        <v>53</v>
      </c>
      <c r="N120" s="1" t="s">
        <v>106</v>
      </c>
      <c r="O120" s="1" t="s">
        <v>106</v>
      </c>
      <c r="P120" s="1" t="s">
        <v>53</v>
      </c>
      <c r="Q120" s="1" t="s">
        <v>53</v>
      </c>
      <c r="R120" s="1" t="s">
        <v>53</v>
      </c>
      <c r="AV120" s="1" t="s">
        <v>53</v>
      </c>
      <c r="AW120" s="1" t="s">
        <v>53</v>
      </c>
      <c r="AX120" s="1" t="s">
        <v>53</v>
      </c>
      <c r="AY120" s="1" t="s">
        <v>53</v>
      </c>
      <c r="AZ120" s="1" t="s">
        <v>53</v>
      </c>
    </row>
    <row r="121" spans="1:52" ht="30" customHeight="1" x14ac:dyDescent="0.3">
      <c r="A121" s="26"/>
      <c r="B121" s="26"/>
      <c r="C121" s="26"/>
      <c r="D121" s="26"/>
      <c r="E121" s="28"/>
      <c r="F121" s="31"/>
      <c r="G121" s="28"/>
      <c r="H121" s="31"/>
      <c r="I121" s="28"/>
      <c r="J121" s="31"/>
      <c r="K121" s="28"/>
      <c r="L121" s="31"/>
      <c r="M121" s="26"/>
    </row>
    <row r="122" spans="1:52" ht="30" customHeight="1" x14ac:dyDescent="0.3">
      <c r="A122" s="22" t="s">
        <v>549</v>
      </c>
      <c r="B122" s="23"/>
      <c r="C122" s="23"/>
      <c r="D122" s="23"/>
      <c r="E122" s="27"/>
      <c r="F122" s="30"/>
      <c r="G122" s="27"/>
      <c r="H122" s="30"/>
      <c r="I122" s="27"/>
      <c r="J122" s="30"/>
      <c r="K122" s="27"/>
      <c r="L122" s="30"/>
      <c r="M122" s="24"/>
      <c r="N122" s="1" t="s">
        <v>252</v>
      </c>
    </row>
    <row r="123" spans="1:52" ht="30" customHeight="1" x14ac:dyDescent="0.3">
      <c r="A123" s="25" t="s">
        <v>543</v>
      </c>
      <c r="B123" s="25" t="s">
        <v>544</v>
      </c>
      <c r="C123" s="25" t="s">
        <v>86</v>
      </c>
      <c r="D123" s="26">
        <v>1</v>
      </c>
      <c r="E123" s="28"/>
      <c r="F123" s="31"/>
      <c r="G123" s="28"/>
      <c r="H123" s="31"/>
      <c r="I123" s="28"/>
      <c r="J123" s="31"/>
      <c r="K123" s="28"/>
      <c r="L123" s="31"/>
      <c r="M123" s="25" t="s">
        <v>53</v>
      </c>
      <c r="N123" s="1" t="s">
        <v>252</v>
      </c>
      <c r="O123" s="1" t="s">
        <v>545</v>
      </c>
      <c r="P123" s="1" t="s">
        <v>66</v>
      </c>
      <c r="Q123" s="1" t="s">
        <v>66</v>
      </c>
      <c r="R123" s="1" t="s">
        <v>65</v>
      </c>
      <c r="AV123" s="1" t="s">
        <v>53</v>
      </c>
      <c r="AW123" s="1" t="s">
        <v>550</v>
      </c>
      <c r="AX123" s="1" t="s">
        <v>53</v>
      </c>
      <c r="AY123" s="1" t="s">
        <v>53</v>
      </c>
      <c r="AZ123" s="1" t="s">
        <v>53</v>
      </c>
    </row>
    <row r="124" spans="1:52" ht="30" customHeight="1" x14ac:dyDescent="0.3">
      <c r="A124" s="25" t="s">
        <v>445</v>
      </c>
      <c r="B124" s="25" t="s">
        <v>446</v>
      </c>
      <c r="C124" s="25" t="s">
        <v>447</v>
      </c>
      <c r="D124" s="26">
        <f>공량산출근거서_일위대가!K167</f>
        <v>0.17549999999999999</v>
      </c>
      <c r="E124" s="28"/>
      <c r="F124" s="31"/>
      <c r="G124" s="28"/>
      <c r="H124" s="31"/>
      <c r="I124" s="28"/>
      <c r="J124" s="31"/>
      <c r="K124" s="28"/>
      <c r="L124" s="31"/>
      <c r="M124" s="25" t="s">
        <v>53</v>
      </c>
      <c r="N124" s="1" t="s">
        <v>252</v>
      </c>
      <c r="O124" s="1" t="s">
        <v>448</v>
      </c>
      <c r="P124" s="1" t="s">
        <v>66</v>
      </c>
      <c r="Q124" s="1" t="s">
        <v>66</v>
      </c>
      <c r="R124" s="1" t="s">
        <v>65</v>
      </c>
      <c r="V124">
        <v>1</v>
      </c>
      <c r="AV124" s="1" t="s">
        <v>53</v>
      </c>
      <c r="AW124" s="1" t="s">
        <v>551</v>
      </c>
      <c r="AX124" s="1" t="s">
        <v>53</v>
      </c>
      <c r="AY124" s="1" t="s">
        <v>53</v>
      </c>
      <c r="AZ124" s="1" t="s">
        <v>53</v>
      </c>
    </row>
    <row r="125" spans="1:52" ht="30" customHeight="1" x14ac:dyDescent="0.3">
      <c r="A125" s="25" t="s">
        <v>450</v>
      </c>
      <c r="B125" s="25" t="s">
        <v>451</v>
      </c>
      <c r="C125" s="25" t="s">
        <v>397</v>
      </c>
      <c r="D125" s="26">
        <v>1</v>
      </c>
      <c r="E125" s="28"/>
      <c r="F125" s="31"/>
      <c r="G125" s="28"/>
      <c r="H125" s="31"/>
      <c r="I125" s="28"/>
      <c r="J125" s="31"/>
      <c r="K125" s="28"/>
      <c r="L125" s="31"/>
      <c r="M125" s="25" t="s">
        <v>53</v>
      </c>
      <c r="N125" s="1" t="s">
        <v>252</v>
      </c>
      <c r="O125" s="1" t="s">
        <v>398</v>
      </c>
      <c r="P125" s="1" t="s">
        <v>66</v>
      </c>
      <c r="Q125" s="1" t="s">
        <v>66</v>
      </c>
      <c r="R125" s="1" t="s">
        <v>66</v>
      </c>
      <c r="S125">
        <v>1</v>
      </c>
      <c r="T125">
        <v>0</v>
      </c>
      <c r="U125">
        <v>0.03</v>
      </c>
      <c r="AV125" s="1" t="s">
        <v>53</v>
      </c>
      <c r="AW125" s="1" t="s">
        <v>552</v>
      </c>
      <c r="AX125" s="1" t="s">
        <v>53</v>
      </c>
      <c r="AY125" s="1" t="s">
        <v>53</v>
      </c>
      <c r="AZ125" s="1" t="s">
        <v>53</v>
      </c>
    </row>
    <row r="126" spans="1:52" ht="30" customHeight="1" x14ac:dyDescent="0.3">
      <c r="A126" s="25" t="s">
        <v>453</v>
      </c>
      <c r="B126" s="25" t="s">
        <v>53</v>
      </c>
      <c r="C126" s="25" t="s">
        <v>53</v>
      </c>
      <c r="D126" s="26"/>
      <c r="E126" s="28"/>
      <c r="F126" s="31"/>
      <c r="G126" s="28"/>
      <c r="H126" s="31"/>
      <c r="I126" s="28"/>
      <c r="J126" s="31"/>
      <c r="K126" s="28"/>
      <c r="L126" s="31"/>
      <c r="M126" s="25" t="s">
        <v>53</v>
      </c>
      <c r="N126" s="1" t="s">
        <v>106</v>
      </c>
      <c r="O126" s="1" t="s">
        <v>106</v>
      </c>
      <c r="P126" s="1" t="s">
        <v>53</v>
      </c>
      <c r="Q126" s="1" t="s">
        <v>53</v>
      </c>
      <c r="R126" s="1" t="s">
        <v>53</v>
      </c>
      <c r="AV126" s="1" t="s">
        <v>53</v>
      </c>
      <c r="AW126" s="1" t="s">
        <v>53</v>
      </c>
      <c r="AX126" s="1" t="s">
        <v>53</v>
      </c>
      <c r="AY126" s="1" t="s">
        <v>53</v>
      </c>
      <c r="AZ126" s="1" t="s">
        <v>53</v>
      </c>
    </row>
    <row r="127" spans="1:52" ht="30" customHeight="1" x14ac:dyDescent="0.3">
      <c r="A127" s="26"/>
      <c r="B127" s="26"/>
      <c r="C127" s="26"/>
      <c r="D127" s="26"/>
      <c r="E127" s="28"/>
      <c r="F127" s="31"/>
      <c r="G127" s="28"/>
      <c r="H127" s="31"/>
      <c r="I127" s="28"/>
      <c r="J127" s="31"/>
      <c r="K127" s="28"/>
      <c r="L127" s="31"/>
      <c r="M127" s="26"/>
    </row>
    <row r="128" spans="1:52" ht="30" customHeight="1" x14ac:dyDescent="0.3">
      <c r="A128" s="22" t="s">
        <v>553</v>
      </c>
      <c r="B128" s="23"/>
      <c r="C128" s="23"/>
      <c r="D128" s="23"/>
      <c r="E128" s="27"/>
      <c r="F128" s="30"/>
      <c r="G128" s="27"/>
      <c r="H128" s="30"/>
      <c r="I128" s="27"/>
      <c r="J128" s="30"/>
      <c r="K128" s="27"/>
      <c r="L128" s="30"/>
      <c r="M128" s="24"/>
      <c r="N128" s="1" t="s">
        <v>383</v>
      </c>
    </row>
    <row r="129" spans="1:52" ht="30" customHeight="1" x14ac:dyDescent="0.3">
      <c r="A129" s="25" t="s">
        <v>554</v>
      </c>
      <c r="B129" s="25" t="s">
        <v>53</v>
      </c>
      <c r="C129" s="25" t="s">
        <v>86</v>
      </c>
      <c r="D129" s="26">
        <v>1</v>
      </c>
      <c r="E129" s="28"/>
      <c r="F129" s="31"/>
      <c r="G129" s="28"/>
      <c r="H129" s="31"/>
      <c r="I129" s="28"/>
      <c r="J129" s="31"/>
      <c r="K129" s="28"/>
      <c r="L129" s="31"/>
      <c r="M129" s="25" t="s">
        <v>53</v>
      </c>
      <c r="N129" s="1" t="s">
        <v>383</v>
      </c>
      <c r="O129" s="1" t="s">
        <v>555</v>
      </c>
      <c r="P129" s="1" t="s">
        <v>66</v>
      </c>
      <c r="Q129" s="1" t="s">
        <v>66</v>
      </c>
      <c r="R129" s="1" t="s">
        <v>65</v>
      </c>
      <c r="AV129" s="1" t="s">
        <v>53</v>
      </c>
      <c r="AW129" s="1" t="s">
        <v>556</v>
      </c>
      <c r="AX129" s="1" t="s">
        <v>53</v>
      </c>
      <c r="AY129" s="1" t="s">
        <v>53</v>
      </c>
      <c r="AZ129" s="1" t="s">
        <v>53</v>
      </c>
    </row>
    <row r="130" spans="1:52" ht="30" customHeight="1" x14ac:dyDescent="0.3">
      <c r="A130" s="25" t="s">
        <v>445</v>
      </c>
      <c r="B130" s="25" t="s">
        <v>446</v>
      </c>
      <c r="C130" s="25" t="s">
        <v>447</v>
      </c>
      <c r="D130" s="26">
        <f>공량산출근거서_일위대가!K170</f>
        <v>0.36899999999999999</v>
      </c>
      <c r="E130" s="28"/>
      <c r="F130" s="31"/>
      <c r="G130" s="28"/>
      <c r="H130" s="31"/>
      <c r="I130" s="28"/>
      <c r="J130" s="31"/>
      <c r="K130" s="28"/>
      <c r="L130" s="31"/>
      <c r="M130" s="25" t="s">
        <v>53</v>
      </c>
      <c r="N130" s="1" t="s">
        <v>383</v>
      </c>
      <c r="O130" s="1" t="s">
        <v>448</v>
      </c>
      <c r="P130" s="1" t="s">
        <v>66</v>
      </c>
      <c r="Q130" s="1" t="s">
        <v>66</v>
      </c>
      <c r="R130" s="1" t="s">
        <v>65</v>
      </c>
      <c r="V130">
        <v>1</v>
      </c>
      <c r="AV130" s="1" t="s">
        <v>53</v>
      </c>
      <c r="AW130" s="1" t="s">
        <v>557</v>
      </c>
      <c r="AX130" s="1" t="s">
        <v>53</v>
      </c>
      <c r="AY130" s="1" t="s">
        <v>53</v>
      </c>
      <c r="AZ130" s="1" t="s">
        <v>53</v>
      </c>
    </row>
    <row r="131" spans="1:52" ht="30" customHeight="1" x14ac:dyDescent="0.3">
      <c r="A131" s="25" t="s">
        <v>450</v>
      </c>
      <c r="B131" s="25" t="s">
        <v>451</v>
      </c>
      <c r="C131" s="25" t="s">
        <v>397</v>
      </c>
      <c r="D131" s="26">
        <v>1</v>
      </c>
      <c r="E131" s="28"/>
      <c r="F131" s="31"/>
      <c r="G131" s="28"/>
      <c r="H131" s="31"/>
      <c r="I131" s="28"/>
      <c r="J131" s="31"/>
      <c r="K131" s="28"/>
      <c r="L131" s="31"/>
      <c r="M131" s="25" t="s">
        <v>53</v>
      </c>
      <c r="N131" s="1" t="s">
        <v>383</v>
      </c>
      <c r="O131" s="1" t="s">
        <v>398</v>
      </c>
      <c r="P131" s="1" t="s">
        <v>66</v>
      </c>
      <c r="Q131" s="1" t="s">
        <v>66</v>
      </c>
      <c r="R131" s="1" t="s">
        <v>66</v>
      </c>
      <c r="S131">
        <v>1</v>
      </c>
      <c r="T131">
        <v>0</v>
      </c>
      <c r="U131">
        <v>0.03</v>
      </c>
      <c r="AV131" s="1" t="s">
        <v>53</v>
      </c>
      <c r="AW131" s="1" t="s">
        <v>558</v>
      </c>
      <c r="AX131" s="1" t="s">
        <v>53</v>
      </c>
      <c r="AY131" s="1" t="s">
        <v>53</v>
      </c>
      <c r="AZ131" s="1" t="s">
        <v>53</v>
      </c>
    </row>
    <row r="132" spans="1:52" ht="30" customHeight="1" x14ac:dyDescent="0.3">
      <c r="A132" s="25" t="s">
        <v>453</v>
      </c>
      <c r="B132" s="25" t="s">
        <v>53</v>
      </c>
      <c r="C132" s="25" t="s">
        <v>53</v>
      </c>
      <c r="D132" s="26"/>
      <c r="E132" s="28"/>
      <c r="F132" s="31"/>
      <c r="G132" s="28"/>
      <c r="H132" s="31"/>
      <c r="I132" s="28"/>
      <c r="J132" s="31"/>
      <c r="K132" s="28"/>
      <c r="L132" s="31"/>
      <c r="M132" s="25" t="s">
        <v>53</v>
      </c>
      <c r="N132" s="1" t="s">
        <v>106</v>
      </c>
      <c r="O132" s="1" t="s">
        <v>106</v>
      </c>
      <c r="P132" s="1" t="s">
        <v>53</v>
      </c>
      <c r="Q132" s="1" t="s">
        <v>53</v>
      </c>
      <c r="R132" s="1" t="s">
        <v>53</v>
      </c>
      <c r="AV132" s="1" t="s">
        <v>53</v>
      </c>
      <c r="AW132" s="1" t="s">
        <v>53</v>
      </c>
      <c r="AX132" s="1" t="s">
        <v>53</v>
      </c>
      <c r="AY132" s="1" t="s">
        <v>53</v>
      </c>
      <c r="AZ132" s="1" t="s">
        <v>53</v>
      </c>
    </row>
    <row r="133" spans="1:52" ht="30" customHeight="1" x14ac:dyDescent="0.3">
      <c r="A133" s="26"/>
      <c r="B133" s="26"/>
      <c r="C133" s="26"/>
      <c r="D133" s="26"/>
      <c r="E133" s="28"/>
      <c r="F133" s="31"/>
      <c r="G133" s="28"/>
      <c r="H133" s="31"/>
      <c r="I133" s="28"/>
      <c r="J133" s="31"/>
      <c r="K133" s="28"/>
      <c r="L133" s="31"/>
      <c r="M133" s="26"/>
    </row>
    <row r="134" spans="1:52" ht="30" customHeight="1" x14ac:dyDescent="0.3">
      <c r="A134" s="22" t="s">
        <v>559</v>
      </c>
      <c r="B134" s="23"/>
      <c r="C134" s="23"/>
      <c r="D134" s="23"/>
      <c r="E134" s="27"/>
      <c r="F134" s="30"/>
      <c r="G134" s="27"/>
      <c r="H134" s="30"/>
      <c r="I134" s="27"/>
      <c r="J134" s="30"/>
      <c r="K134" s="27"/>
      <c r="L134" s="30"/>
      <c r="M134" s="24"/>
      <c r="N134" s="1" t="s">
        <v>219</v>
      </c>
    </row>
    <row r="135" spans="1:52" ht="30" customHeight="1" x14ac:dyDescent="0.3">
      <c r="A135" s="25" t="s">
        <v>216</v>
      </c>
      <c r="B135" s="25" t="s">
        <v>217</v>
      </c>
      <c r="C135" s="25" t="s">
        <v>62</v>
      </c>
      <c r="D135" s="26">
        <v>1</v>
      </c>
      <c r="E135" s="28"/>
      <c r="F135" s="31"/>
      <c r="G135" s="28"/>
      <c r="H135" s="31"/>
      <c r="I135" s="28"/>
      <c r="J135" s="31"/>
      <c r="K135" s="28"/>
      <c r="L135" s="31"/>
      <c r="M135" s="25" t="s">
        <v>53</v>
      </c>
      <c r="N135" s="1" t="s">
        <v>219</v>
      </c>
      <c r="O135" s="1" t="s">
        <v>561</v>
      </c>
      <c r="P135" s="1" t="s">
        <v>66</v>
      </c>
      <c r="Q135" s="1" t="s">
        <v>66</v>
      </c>
      <c r="R135" s="1" t="s">
        <v>65</v>
      </c>
      <c r="AV135" s="1" t="s">
        <v>53</v>
      </c>
      <c r="AW135" s="1" t="s">
        <v>562</v>
      </c>
      <c r="AX135" s="1" t="s">
        <v>53</v>
      </c>
      <c r="AY135" s="1" t="s">
        <v>53</v>
      </c>
      <c r="AZ135" s="1" t="s">
        <v>53</v>
      </c>
    </row>
    <row r="136" spans="1:52" ht="30" customHeight="1" x14ac:dyDescent="0.3">
      <c r="A136" s="25" t="s">
        <v>445</v>
      </c>
      <c r="B136" s="25" t="s">
        <v>446</v>
      </c>
      <c r="C136" s="25" t="s">
        <v>447</v>
      </c>
      <c r="D136" s="26">
        <f>공량산출근거서_일위대가!K93</f>
        <v>0.108</v>
      </c>
      <c r="E136" s="28"/>
      <c r="F136" s="31"/>
      <c r="G136" s="28"/>
      <c r="H136" s="31"/>
      <c r="I136" s="28"/>
      <c r="J136" s="31"/>
      <c r="K136" s="28"/>
      <c r="L136" s="31"/>
      <c r="M136" s="25" t="s">
        <v>53</v>
      </c>
      <c r="N136" s="1" t="s">
        <v>219</v>
      </c>
      <c r="O136" s="1" t="s">
        <v>448</v>
      </c>
      <c r="P136" s="1" t="s">
        <v>66</v>
      </c>
      <c r="Q136" s="1" t="s">
        <v>66</v>
      </c>
      <c r="R136" s="1" t="s">
        <v>65</v>
      </c>
      <c r="V136">
        <v>1</v>
      </c>
      <c r="AV136" s="1" t="s">
        <v>53</v>
      </c>
      <c r="AW136" s="1" t="s">
        <v>563</v>
      </c>
      <c r="AX136" s="1" t="s">
        <v>53</v>
      </c>
      <c r="AY136" s="1" t="s">
        <v>53</v>
      </c>
      <c r="AZ136" s="1" t="s">
        <v>53</v>
      </c>
    </row>
    <row r="137" spans="1:52" ht="30" customHeight="1" x14ac:dyDescent="0.3">
      <c r="A137" s="25" t="s">
        <v>450</v>
      </c>
      <c r="B137" s="25" t="s">
        <v>451</v>
      </c>
      <c r="C137" s="25" t="s">
        <v>397</v>
      </c>
      <c r="D137" s="26">
        <v>1</v>
      </c>
      <c r="E137" s="28"/>
      <c r="F137" s="31"/>
      <c r="G137" s="28"/>
      <c r="H137" s="31"/>
      <c r="I137" s="28"/>
      <c r="J137" s="31"/>
      <c r="K137" s="28"/>
      <c r="L137" s="31"/>
      <c r="M137" s="25" t="s">
        <v>53</v>
      </c>
      <c r="N137" s="1" t="s">
        <v>219</v>
      </c>
      <c r="O137" s="1" t="s">
        <v>398</v>
      </c>
      <c r="P137" s="1" t="s">
        <v>66</v>
      </c>
      <c r="Q137" s="1" t="s">
        <v>66</v>
      </c>
      <c r="R137" s="1" t="s">
        <v>66</v>
      </c>
      <c r="S137">
        <v>1</v>
      </c>
      <c r="T137">
        <v>0</v>
      </c>
      <c r="U137">
        <v>0.03</v>
      </c>
      <c r="AV137" s="1" t="s">
        <v>53</v>
      </c>
      <c r="AW137" s="1" t="s">
        <v>564</v>
      </c>
      <c r="AX137" s="1" t="s">
        <v>53</v>
      </c>
      <c r="AY137" s="1" t="s">
        <v>53</v>
      </c>
      <c r="AZ137" s="1" t="s">
        <v>53</v>
      </c>
    </row>
    <row r="138" spans="1:52" ht="30" customHeight="1" x14ac:dyDescent="0.3">
      <c r="A138" s="25" t="s">
        <v>453</v>
      </c>
      <c r="B138" s="25" t="s">
        <v>53</v>
      </c>
      <c r="C138" s="25" t="s">
        <v>53</v>
      </c>
      <c r="D138" s="26"/>
      <c r="E138" s="28"/>
      <c r="F138" s="31"/>
      <c r="G138" s="28"/>
      <c r="H138" s="31"/>
      <c r="I138" s="28"/>
      <c r="J138" s="31"/>
      <c r="K138" s="28"/>
      <c r="L138" s="31"/>
      <c r="M138" s="25" t="s">
        <v>53</v>
      </c>
      <c r="N138" s="1" t="s">
        <v>106</v>
      </c>
      <c r="O138" s="1" t="s">
        <v>106</v>
      </c>
      <c r="P138" s="1" t="s">
        <v>53</v>
      </c>
      <c r="Q138" s="1" t="s">
        <v>53</v>
      </c>
      <c r="R138" s="1" t="s">
        <v>53</v>
      </c>
      <c r="AV138" s="1" t="s">
        <v>53</v>
      </c>
      <c r="AW138" s="1" t="s">
        <v>53</v>
      </c>
      <c r="AX138" s="1" t="s">
        <v>53</v>
      </c>
      <c r="AY138" s="1" t="s">
        <v>53</v>
      </c>
      <c r="AZ138" s="1" t="s">
        <v>53</v>
      </c>
    </row>
    <row r="139" spans="1:52" ht="30" customHeight="1" x14ac:dyDescent="0.3">
      <c r="A139" s="26"/>
      <c r="B139" s="26"/>
      <c r="C139" s="26"/>
      <c r="D139" s="26"/>
      <c r="E139" s="28"/>
      <c r="F139" s="31"/>
      <c r="G139" s="28"/>
      <c r="H139" s="31"/>
      <c r="I139" s="28"/>
      <c r="J139" s="31"/>
      <c r="K139" s="28"/>
      <c r="L139" s="31"/>
      <c r="M139" s="26"/>
    </row>
    <row r="140" spans="1:52" ht="30" customHeight="1" x14ac:dyDescent="0.3">
      <c r="A140" s="22" t="s">
        <v>565</v>
      </c>
      <c r="B140" s="23"/>
      <c r="C140" s="23"/>
      <c r="D140" s="23"/>
      <c r="E140" s="27"/>
      <c r="F140" s="30"/>
      <c r="G140" s="27"/>
      <c r="H140" s="30"/>
      <c r="I140" s="27"/>
      <c r="J140" s="30"/>
      <c r="K140" s="27"/>
      <c r="L140" s="30"/>
      <c r="M140" s="24"/>
      <c r="N140" s="1" t="s">
        <v>223</v>
      </c>
    </row>
    <row r="141" spans="1:52" ht="30" customHeight="1" x14ac:dyDescent="0.3">
      <c r="A141" s="25" t="s">
        <v>126</v>
      </c>
      <c r="B141" s="25" t="s">
        <v>567</v>
      </c>
      <c r="C141" s="25" t="s">
        <v>86</v>
      </c>
      <c r="D141" s="26">
        <v>1</v>
      </c>
      <c r="E141" s="28"/>
      <c r="F141" s="31"/>
      <c r="G141" s="28"/>
      <c r="H141" s="31"/>
      <c r="I141" s="28"/>
      <c r="J141" s="31"/>
      <c r="K141" s="28"/>
      <c r="L141" s="31"/>
      <c r="M141" s="25" t="s">
        <v>53</v>
      </c>
      <c r="N141" s="1" t="s">
        <v>223</v>
      </c>
      <c r="O141" s="1" t="s">
        <v>568</v>
      </c>
      <c r="P141" s="1" t="s">
        <v>66</v>
      </c>
      <c r="Q141" s="1" t="s">
        <v>66</v>
      </c>
      <c r="R141" s="1" t="s">
        <v>65</v>
      </c>
      <c r="AV141" s="1" t="s">
        <v>53</v>
      </c>
      <c r="AW141" s="1" t="s">
        <v>569</v>
      </c>
      <c r="AX141" s="1" t="s">
        <v>53</v>
      </c>
      <c r="AY141" s="1" t="s">
        <v>53</v>
      </c>
      <c r="AZ141" s="1" t="s">
        <v>53</v>
      </c>
    </row>
    <row r="142" spans="1:52" ht="30" customHeight="1" x14ac:dyDescent="0.3">
      <c r="A142" s="25" t="s">
        <v>445</v>
      </c>
      <c r="B142" s="25" t="s">
        <v>446</v>
      </c>
      <c r="C142" s="25" t="s">
        <v>447</v>
      </c>
      <c r="D142" s="26">
        <f>공량산출근거서_일위대가!K54</f>
        <v>0.14399999999999999</v>
      </c>
      <c r="E142" s="28"/>
      <c r="F142" s="31"/>
      <c r="G142" s="28"/>
      <c r="H142" s="31"/>
      <c r="I142" s="28"/>
      <c r="J142" s="31"/>
      <c r="K142" s="28"/>
      <c r="L142" s="31"/>
      <c r="M142" s="25" t="s">
        <v>53</v>
      </c>
      <c r="N142" s="1" t="s">
        <v>223</v>
      </c>
      <c r="O142" s="1" t="s">
        <v>448</v>
      </c>
      <c r="P142" s="1" t="s">
        <v>66</v>
      </c>
      <c r="Q142" s="1" t="s">
        <v>66</v>
      </c>
      <c r="R142" s="1" t="s">
        <v>65</v>
      </c>
      <c r="V142">
        <v>1</v>
      </c>
      <c r="AV142" s="1" t="s">
        <v>53</v>
      </c>
      <c r="AW142" s="1" t="s">
        <v>570</v>
      </c>
      <c r="AX142" s="1" t="s">
        <v>53</v>
      </c>
      <c r="AY142" s="1" t="s">
        <v>53</v>
      </c>
      <c r="AZ142" s="1" t="s">
        <v>53</v>
      </c>
    </row>
    <row r="143" spans="1:52" ht="30" customHeight="1" x14ac:dyDescent="0.3">
      <c r="A143" s="25" t="s">
        <v>450</v>
      </c>
      <c r="B143" s="25" t="s">
        <v>451</v>
      </c>
      <c r="C143" s="25" t="s">
        <v>397</v>
      </c>
      <c r="D143" s="26">
        <v>1</v>
      </c>
      <c r="E143" s="28"/>
      <c r="F143" s="31"/>
      <c r="G143" s="28"/>
      <c r="H143" s="31"/>
      <c r="I143" s="28"/>
      <c r="J143" s="31"/>
      <c r="K143" s="28"/>
      <c r="L143" s="31"/>
      <c r="M143" s="25" t="s">
        <v>53</v>
      </c>
      <c r="N143" s="1" t="s">
        <v>223</v>
      </c>
      <c r="O143" s="1" t="s">
        <v>398</v>
      </c>
      <c r="P143" s="1" t="s">
        <v>66</v>
      </c>
      <c r="Q143" s="1" t="s">
        <v>66</v>
      </c>
      <c r="R143" s="1" t="s">
        <v>66</v>
      </c>
      <c r="S143">
        <v>1</v>
      </c>
      <c r="T143">
        <v>0</v>
      </c>
      <c r="U143">
        <v>0.03</v>
      </c>
      <c r="AV143" s="1" t="s">
        <v>53</v>
      </c>
      <c r="AW143" s="1" t="s">
        <v>571</v>
      </c>
      <c r="AX143" s="1" t="s">
        <v>53</v>
      </c>
      <c r="AY143" s="1" t="s">
        <v>53</v>
      </c>
      <c r="AZ143" s="1" t="s">
        <v>53</v>
      </c>
    </row>
    <row r="144" spans="1:52" ht="30" customHeight="1" x14ac:dyDescent="0.3">
      <c r="A144" s="25" t="s">
        <v>453</v>
      </c>
      <c r="B144" s="25" t="s">
        <v>53</v>
      </c>
      <c r="C144" s="25" t="s">
        <v>53</v>
      </c>
      <c r="D144" s="26"/>
      <c r="E144" s="28"/>
      <c r="F144" s="31"/>
      <c r="G144" s="28"/>
      <c r="H144" s="31"/>
      <c r="I144" s="28"/>
      <c r="J144" s="31"/>
      <c r="K144" s="28"/>
      <c r="L144" s="31"/>
      <c r="M144" s="25" t="s">
        <v>53</v>
      </c>
      <c r="N144" s="1" t="s">
        <v>106</v>
      </c>
      <c r="O144" s="1" t="s">
        <v>106</v>
      </c>
      <c r="P144" s="1" t="s">
        <v>53</v>
      </c>
      <c r="Q144" s="1" t="s">
        <v>53</v>
      </c>
      <c r="R144" s="1" t="s">
        <v>53</v>
      </c>
      <c r="AV144" s="1" t="s">
        <v>53</v>
      </c>
      <c r="AW144" s="1" t="s">
        <v>53</v>
      </c>
      <c r="AX144" s="1" t="s">
        <v>53</v>
      </c>
      <c r="AY144" s="1" t="s">
        <v>53</v>
      </c>
      <c r="AZ144" s="1" t="s">
        <v>53</v>
      </c>
    </row>
    <row r="145" spans="1:52" ht="30" customHeight="1" x14ac:dyDescent="0.3">
      <c r="A145" s="26"/>
      <c r="B145" s="26"/>
      <c r="C145" s="26"/>
      <c r="D145" s="26"/>
      <c r="E145" s="28"/>
      <c r="F145" s="31"/>
      <c r="G145" s="28"/>
      <c r="H145" s="31"/>
      <c r="I145" s="28"/>
      <c r="J145" s="31"/>
      <c r="K145" s="28"/>
      <c r="L145" s="31"/>
      <c r="M145" s="26"/>
    </row>
    <row r="146" spans="1:52" ht="30" customHeight="1" x14ac:dyDescent="0.3">
      <c r="A146" s="22" t="s">
        <v>572</v>
      </c>
      <c r="B146" s="23"/>
      <c r="C146" s="23"/>
      <c r="D146" s="23"/>
      <c r="E146" s="27"/>
      <c r="F146" s="30"/>
      <c r="G146" s="27"/>
      <c r="H146" s="30"/>
      <c r="I146" s="27"/>
      <c r="J146" s="30"/>
      <c r="K146" s="27"/>
      <c r="L146" s="30"/>
      <c r="M146" s="24"/>
      <c r="N146" s="1" t="s">
        <v>129</v>
      </c>
    </row>
    <row r="147" spans="1:52" ht="30" customHeight="1" x14ac:dyDescent="0.3">
      <c r="A147" s="25" t="s">
        <v>126</v>
      </c>
      <c r="B147" s="25" t="s">
        <v>573</v>
      </c>
      <c r="C147" s="25" t="s">
        <v>86</v>
      </c>
      <c r="D147" s="26">
        <v>1</v>
      </c>
      <c r="E147" s="28"/>
      <c r="F147" s="31"/>
      <c r="G147" s="28"/>
      <c r="H147" s="31"/>
      <c r="I147" s="28"/>
      <c r="J147" s="31"/>
      <c r="K147" s="28"/>
      <c r="L147" s="31"/>
      <c r="M147" s="25" t="s">
        <v>53</v>
      </c>
      <c r="N147" s="1" t="s">
        <v>129</v>
      </c>
      <c r="O147" s="1" t="s">
        <v>574</v>
      </c>
      <c r="P147" s="1" t="s">
        <v>66</v>
      </c>
      <c r="Q147" s="1" t="s">
        <v>66</v>
      </c>
      <c r="R147" s="1" t="s">
        <v>65</v>
      </c>
      <c r="AV147" s="1" t="s">
        <v>53</v>
      </c>
      <c r="AW147" s="1" t="s">
        <v>575</v>
      </c>
      <c r="AX147" s="1" t="s">
        <v>53</v>
      </c>
      <c r="AY147" s="1" t="s">
        <v>53</v>
      </c>
      <c r="AZ147" s="1" t="s">
        <v>53</v>
      </c>
    </row>
    <row r="148" spans="1:52" ht="30" customHeight="1" x14ac:dyDescent="0.3">
      <c r="A148" s="25" t="s">
        <v>445</v>
      </c>
      <c r="B148" s="25" t="s">
        <v>446</v>
      </c>
      <c r="C148" s="25" t="s">
        <v>447</v>
      </c>
      <c r="D148" s="26">
        <f>공량산출근거서_일위대가!K57</f>
        <v>0.14399999999999999</v>
      </c>
      <c r="E148" s="28"/>
      <c r="F148" s="31"/>
      <c r="G148" s="28"/>
      <c r="H148" s="31"/>
      <c r="I148" s="28"/>
      <c r="J148" s="31"/>
      <c r="K148" s="28"/>
      <c r="L148" s="31"/>
      <c r="M148" s="25" t="s">
        <v>53</v>
      </c>
      <c r="N148" s="1" t="s">
        <v>129</v>
      </c>
      <c r="O148" s="1" t="s">
        <v>448</v>
      </c>
      <c r="P148" s="1" t="s">
        <v>66</v>
      </c>
      <c r="Q148" s="1" t="s">
        <v>66</v>
      </c>
      <c r="R148" s="1" t="s">
        <v>65</v>
      </c>
      <c r="V148">
        <v>1</v>
      </c>
      <c r="AV148" s="1" t="s">
        <v>53</v>
      </c>
      <c r="AW148" s="1" t="s">
        <v>576</v>
      </c>
      <c r="AX148" s="1" t="s">
        <v>53</v>
      </c>
      <c r="AY148" s="1" t="s">
        <v>53</v>
      </c>
      <c r="AZ148" s="1" t="s">
        <v>53</v>
      </c>
    </row>
    <row r="149" spans="1:52" ht="30" customHeight="1" x14ac:dyDescent="0.3">
      <c r="A149" s="25" t="s">
        <v>450</v>
      </c>
      <c r="B149" s="25" t="s">
        <v>451</v>
      </c>
      <c r="C149" s="25" t="s">
        <v>397</v>
      </c>
      <c r="D149" s="26">
        <v>1</v>
      </c>
      <c r="E149" s="28"/>
      <c r="F149" s="31"/>
      <c r="G149" s="28"/>
      <c r="H149" s="31"/>
      <c r="I149" s="28"/>
      <c r="J149" s="31"/>
      <c r="K149" s="28"/>
      <c r="L149" s="31"/>
      <c r="M149" s="25" t="s">
        <v>53</v>
      </c>
      <c r="N149" s="1" t="s">
        <v>129</v>
      </c>
      <c r="O149" s="1" t="s">
        <v>398</v>
      </c>
      <c r="P149" s="1" t="s">
        <v>66</v>
      </c>
      <c r="Q149" s="1" t="s">
        <v>66</v>
      </c>
      <c r="R149" s="1" t="s">
        <v>66</v>
      </c>
      <c r="S149">
        <v>1</v>
      </c>
      <c r="T149">
        <v>0</v>
      </c>
      <c r="U149">
        <v>0.03</v>
      </c>
      <c r="AV149" s="1" t="s">
        <v>53</v>
      </c>
      <c r="AW149" s="1" t="s">
        <v>577</v>
      </c>
      <c r="AX149" s="1" t="s">
        <v>53</v>
      </c>
      <c r="AY149" s="1" t="s">
        <v>53</v>
      </c>
      <c r="AZ149" s="1" t="s">
        <v>53</v>
      </c>
    </row>
    <row r="150" spans="1:52" ht="30" customHeight="1" x14ac:dyDescent="0.3">
      <c r="A150" s="25" t="s">
        <v>453</v>
      </c>
      <c r="B150" s="25" t="s">
        <v>53</v>
      </c>
      <c r="C150" s="25" t="s">
        <v>53</v>
      </c>
      <c r="D150" s="26"/>
      <c r="E150" s="28"/>
      <c r="F150" s="31"/>
      <c r="G150" s="28"/>
      <c r="H150" s="31"/>
      <c r="I150" s="28"/>
      <c r="J150" s="31"/>
      <c r="K150" s="28"/>
      <c r="L150" s="31"/>
      <c r="M150" s="25" t="s">
        <v>53</v>
      </c>
      <c r="N150" s="1" t="s">
        <v>106</v>
      </c>
      <c r="O150" s="1" t="s">
        <v>106</v>
      </c>
      <c r="P150" s="1" t="s">
        <v>53</v>
      </c>
      <c r="Q150" s="1" t="s">
        <v>53</v>
      </c>
      <c r="R150" s="1" t="s">
        <v>53</v>
      </c>
      <c r="AV150" s="1" t="s">
        <v>53</v>
      </c>
      <c r="AW150" s="1" t="s">
        <v>53</v>
      </c>
      <c r="AX150" s="1" t="s">
        <v>53</v>
      </c>
      <c r="AY150" s="1" t="s">
        <v>53</v>
      </c>
      <c r="AZ150" s="1" t="s">
        <v>53</v>
      </c>
    </row>
    <row r="151" spans="1:52" ht="30" customHeight="1" x14ac:dyDescent="0.3">
      <c r="A151" s="26"/>
      <c r="B151" s="26"/>
      <c r="C151" s="26"/>
      <c r="D151" s="26"/>
      <c r="E151" s="28"/>
      <c r="F151" s="31"/>
      <c r="G151" s="28"/>
      <c r="H151" s="31"/>
      <c r="I151" s="28"/>
      <c r="J151" s="31"/>
      <c r="K151" s="28"/>
      <c r="L151" s="31"/>
      <c r="M151" s="26"/>
    </row>
    <row r="152" spans="1:52" ht="30" customHeight="1" x14ac:dyDescent="0.3">
      <c r="A152" s="22" t="s">
        <v>578</v>
      </c>
      <c r="B152" s="23"/>
      <c r="C152" s="23"/>
      <c r="D152" s="23"/>
      <c r="E152" s="27"/>
      <c r="F152" s="30"/>
      <c r="G152" s="27"/>
      <c r="H152" s="30"/>
      <c r="I152" s="27"/>
      <c r="J152" s="30"/>
      <c r="K152" s="27"/>
      <c r="L152" s="30"/>
      <c r="M152" s="24"/>
      <c r="N152" s="1" t="s">
        <v>134</v>
      </c>
    </row>
    <row r="153" spans="1:52" ht="30" customHeight="1" x14ac:dyDescent="0.3">
      <c r="A153" s="25" t="s">
        <v>131</v>
      </c>
      <c r="B153" s="25" t="s">
        <v>579</v>
      </c>
      <c r="C153" s="25" t="s">
        <v>86</v>
      </c>
      <c r="D153" s="26">
        <v>1</v>
      </c>
      <c r="E153" s="28"/>
      <c r="F153" s="31"/>
      <c r="G153" s="28"/>
      <c r="H153" s="31"/>
      <c r="I153" s="28"/>
      <c r="J153" s="31"/>
      <c r="K153" s="28"/>
      <c r="L153" s="31"/>
      <c r="M153" s="25" t="s">
        <v>53</v>
      </c>
      <c r="N153" s="1" t="s">
        <v>134</v>
      </c>
      <c r="O153" s="1" t="s">
        <v>580</v>
      </c>
      <c r="P153" s="1" t="s">
        <v>66</v>
      </c>
      <c r="Q153" s="1" t="s">
        <v>66</v>
      </c>
      <c r="R153" s="1" t="s">
        <v>65</v>
      </c>
      <c r="AV153" s="1" t="s">
        <v>53</v>
      </c>
      <c r="AW153" s="1" t="s">
        <v>581</v>
      </c>
      <c r="AX153" s="1" t="s">
        <v>53</v>
      </c>
      <c r="AY153" s="1" t="s">
        <v>53</v>
      </c>
      <c r="AZ153" s="1" t="s">
        <v>53</v>
      </c>
    </row>
    <row r="154" spans="1:52" ht="30" customHeight="1" x14ac:dyDescent="0.3">
      <c r="A154" s="25" t="s">
        <v>445</v>
      </c>
      <c r="B154" s="25" t="s">
        <v>446</v>
      </c>
      <c r="C154" s="25" t="s">
        <v>447</v>
      </c>
      <c r="D154" s="26">
        <f>공량산출근거서_일위대가!K60</f>
        <v>0.24</v>
      </c>
      <c r="E154" s="28"/>
      <c r="F154" s="31"/>
      <c r="G154" s="28"/>
      <c r="H154" s="31"/>
      <c r="I154" s="28"/>
      <c r="J154" s="31"/>
      <c r="K154" s="28"/>
      <c r="L154" s="31"/>
      <c r="M154" s="25" t="s">
        <v>53</v>
      </c>
      <c r="N154" s="1" t="s">
        <v>134</v>
      </c>
      <c r="O154" s="1" t="s">
        <v>448</v>
      </c>
      <c r="P154" s="1" t="s">
        <v>66</v>
      </c>
      <c r="Q154" s="1" t="s">
        <v>66</v>
      </c>
      <c r="R154" s="1" t="s">
        <v>65</v>
      </c>
      <c r="V154">
        <v>1</v>
      </c>
      <c r="AV154" s="1" t="s">
        <v>53</v>
      </c>
      <c r="AW154" s="1" t="s">
        <v>582</v>
      </c>
      <c r="AX154" s="1" t="s">
        <v>53</v>
      </c>
      <c r="AY154" s="1" t="s">
        <v>53</v>
      </c>
      <c r="AZ154" s="1" t="s">
        <v>53</v>
      </c>
    </row>
    <row r="155" spans="1:52" ht="30" customHeight="1" x14ac:dyDescent="0.3">
      <c r="A155" s="25" t="s">
        <v>450</v>
      </c>
      <c r="B155" s="25" t="s">
        <v>451</v>
      </c>
      <c r="C155" s="25" t="s">
        <v>397</v>
      </c>
      <c r="D155" s="26">
        <v>1</v>
      </c>
      <c r="E155" s="28"/>
      <c r="F155" s="31"/>
      <c r="G155" s="28"/>
      <c r="H155" s="31"/>
      <c r="I155" s="28"/>
      <c r="J155" s="31"/>
      <c r="K155" s="28"/>
      <c r="L155" s="31"/>
      <c r="M155" s="25" t="s">
        <v>53</v>
      </c>
      <c r="N155" s="1" t="s">
        <v>134</v>
      </c>
      <c r="O155" s="1" t="s">
        <v>398</v>
      </c>
      <c r="P155" s="1" t="s">
        <v>66</v>
      </c>
      <c r="Q155" s="1" t="s">
        <v>66</v>
      </c>
      <c r="R155" s="1" t="s">
        <v>66</v>
      </c>
      <c r="S155">
        <v>1</v>
      </c>
      <c r="T155">
        <v>0</v>
      </c>
      <c r="U155">
        <v>0.03</v>
      </c>
      <c r="AV155" s="1" t="s">
        <v>53</v>
      </c>
      <c r="AW155" s="1" t="s">
        <v>583</v>
      </c>
      <c r="AX155" s="1" t="s">
        <v>53</v>
      </c>
      <c r="AY155" s="1" t="s">
        <v>53</v>
      </c>
      <c r="AZ155" s="1" t="s">
        <v>53</v>
      </c>
    </row>
    <row r="156" spans="1:52" ht="30" customHeight="1" x14ac:dyDescent="0.3">
      <c r="A156" s="25" t="s">
        <v>453</v>
      </c>
      <c r="B156" s="25" t="s">
        <v>53</v>
      </c>
      <c r="C156" s="25" t="s">
        <v>53</v>
      </c>
      <c r="D156" s="26"/>
      <c r="E156" s="28"/>
      <c r="F156" s="31"/>
      <c r="G156" s="28"/>
      <c r="H156" s="31"/>
      <c r="I156" s="28"/>
      <c r="J156" s="31"/>
      <c r="K156" s="28"/>
      <c r="L156" s="31"/>
      <c r="M156" s="25" t="s">
        <v>53</v>
      </c>
      <c r="N156" s="1" t="s">
        <v>106</v>
      </c>
      <c r="O156" s="1" t="s">
        <v>106</v>
      </c>
      <c r="P156" s="1" t="s">
        <v>53</v>
      </c>
      <c r="Q156" s="1" t="s">
        <v>53</v>
      </c>
      <c r="R156" s="1" t="s">
        <v>53</v>
      </c>
      <c r="AV156" s="1" t="s">
        <v>53</v>
      </c>
      <c r="AW156" s="1" t="s">
        <v>53</v>
      </c>
      <c r="AX156" s="1" t="s">
        <v>53</v>
      </c>
      <c r="AY156" s="1" t="s">
        <v>53</v>
      </c>
      <c r="AZ156" s="1" t="s">
        <v>53</v>
      </c>
    </row>
    <row r="157" spans="1:52" ht="30" customHeight="1" x14ac:dyDescent="0.3">
      <c r="A157" s="26"/>
      <c r="B157" s="26"/>
      <c r="C157" s="26"/>
      <c r="D157" s="26"/>
      <c r="E157" s="28"/>
      <c r="F157" s="31"/>
      <c r="G157" s="28"/>
      <c r="H157" s="31"/>
      <c r="I157" s="28"/>
      <c r="J157" s="31"/>
      <c r="K157" s="28"/>
      <c r="L157" s="31"/>
      <c r="M157" s="26"/>
    </row>
    <row r="158" spans="1:52" ht="30" customHeight="1" x14ac:dyDescent="0.3">
      <c r="A158" s="22" t="s">
        <v>584</v>
      </c>
      <c r="B158" s="23"/>
      <c r="C158" s="23"/>
      <c r="D158" s="23"/>
      <c r="E158" s="27"/>
      <c r="F158" s="30"/>
      <c r="G158" s="27"/>
      <c r="H158" s="30"/>
      <c r="I158" s="27"/>
      <c r="J158" s="30"/>
      <c r="K158" s="27"/>
      <c r="L158" s="30"/>
      <c r="M158" s="24"/>
      <c r="N158" s="1" t="s">
        <v>138</v>
      </c>
    </row>
    <row r="159" spans="1:52" ht="30" customHeight="1" x14ac:dyDescent="0.3">
      <c r="A159" s="25" t="s">
        <v>131</v>
      </c>
      <c r="B159" s="25" t="s">
        <v>585</v>
      </c>
      <c r="C159" s="25" t="s">
        <v>86</v>
      </c>
      <c r="D159" s="26">
        <v>1</v>
      </c>
      <c r="E159" s="28"/>
      <c r="F159" s="31"/>
      <c r="G159" s="28"/>
      <c r="H159" s="31"/>
      <c r="I159" s="28"/>
      <c r="J159" s="31"/>
      <c r="K159" s="28"/>
      <c r="L159" s="31"/>
      <c r="M159" s="25" t="s">
        <v>53</v>
      </c>
      <c r="N159" s="1" t="s">
        <v>138</v>
      </c>
      <c r="O159" s="1" t="s">
        <v>586</v>
      </c>
      <c r="P159" s="1" t="s">
        <v>66</v>
      </c>
      <c r="Q159" s="1" t="s">
        <v>66</v>
      </c>
      <c r="R159" s="1" t="s">
        <v>65</v>
      </c>
      <c r="AV159" s="1" t="s">
        <v>53</v>
      </c>
      <c r="AW159" s="1" t="s">
        <v>587</v>
      </c>
      <c r="AX159" s="1" t="s">
        <v>53</v>
      </c>
      <c r="AY159" s="1" t="s">
        <v>53</v>
      </c>
      <c r="AZ159" s="1" t="s">
        <v>53</v>
      </c>
    </row>
    <row r="160" spans="1:52" ht="30" customHeight="1" x14ac:dyDescent="0.3">
      <c r="A160" s="25" t="s">
        <v>445</v>
      </c>
      <c r="B160" s="25" t="s">
        <v>446</v>
      </c>
      <c r="C160" s="25" t="s">
        <v>447</v>
      </c>
      <c r="D160" s="26">
        <f>공량산출근거서_일위대가!K63</f>
        <v>0.24</v>
      </c>
      <c r="E160" s="28"/>
      <c r="F160" s="31"/>
      <c r="G160" s="28"/>
      <c r="H160" s="31"/>
      <c r="I160" s="28"/>
      <c r="J160" s="31"/>
      <c r="K160" s="28"/>
      <c r="L160" s="31"/>
      <c r="M160" s="25" t="s">
        <v>53</v>
      </c>
      <c r="N160" s="1" t="s">
        <v>138</v>
      </c>
      <c r="O160" s="1" t="s">
        <v>448</v>
      </c>
      <c r="P160" s="1" t="s">
        <v>66</v>
      </c>
      <c r="Q160" s="1" t="s">
        <v>66</v>
      </c>
      <c r="R160" s="1" t="s">
        <v>65</v>
      </c>
      <c r="V160">
        <v>1</v>
      </c>
      <c r="AV160" s="1" t="s">
        <v>53</v>
      </c>
      <c r="AW160" s="1" t="s">
        <v>588</v>
      </c>
      <c r="AX160" s="1" t="s">
        <v>53</v>
      </c>
      <c r="AY160" s="1" t="s">
        <v>53</v>
      </c>
      <c r="AZ160" s="1" t="s">
        <v>53</v>
      </c>
    </row>
    <row r="161" spans="1:52" ht="30" customHeight="1" x14ac:dyDescent="0.3">
      <c r="A161" s="25" t="s">
        <v>450</v>
      </c>
      <c r="B161" s="25" t="s">
        <v>451</v>
      </c>
      <c r="C161" s="25" t="s">
        <v>397</v>
      </c>
      <c r="D161" s="26">
        <v>1</v>
      </c>
      <c r="E161" s="28"/>
      <c r="F161" s="31"/>
      <c r="G161" s="28"/>
      <c r="H161" s="31"/>
      <c r="I161" s="28"/>
      <c r="J161" s="31"/>
      <c r="K161" s="28"/>
      <c r="L161" s="31"/>
      <c r="M161" s="25" t="s">
        <v>53</v>
      </c>
      <c r="N161" s="1" t="s">
        <v>138</v>
      </c>
      <c r="O161" s="1" t="s">
        <v>398</v>
      </c>
      <c r="P161" s="1" t="s">
        <v>66</v>
      </c>
      <c r="Q161" s="1" t="s">
        <v>66</v>
      </c>
      <c r="R161" s="1" t="s">
        <v>66</v>
      </c>
      <c r="S161">
        <v>1</v>
      </c>
      <c r="T161">
        <v>0</v>
      </c>
      <c r="U161">
        <v>0.03</v>
      </c>
      <c r="AV161" s="1" t="s">
        <v>53</v>
      </c>
      <c r="AW161" s="1" t="s">
        <v>589</v>
      </c>
      <c r="AX161" s="1" t="s">
        <v>53</v>
      </c>
      <c r="AY161" s="1" t="s">
        <v>53</v>
      </c>
      <c r="AZ161" s="1" t="s">
        <v>53</v>
      </c>
    </row>
    <row r="162" spans="1:52" ht="30" customHeight="1" x14ac:dyDescent="0.3">
      <c r="A162" s="25" t="s">
        <v>453</v>
      </c>
      <c r="B162" s="25" t="s">
        <v>53</v>
      </c>
      <c r="C162" s="25" t="s">
        <v>53</v>
      </c>
      <c r="D162" s="26"/>
      <c r="E162" s="28"/>
      <c r="F162" s="31"/>
      <c r="G162" s="28"/>
      <c r="H162" s="31"/>
      <c r="I162" s="28"/>
      <c r="J162" s="31"/>
      <c r="K162" s="28"/>
      <c r="L162" s="31"/>
      <c r="M162" s="25" t="s">
        <v>53</v>
      </c>
      <c r="N162" s="1" t="s">
        <v>106</v>
      </c>
      <c r="O162" s="1" t="s">
        <v>106</v>
      </c>
      <c r="P162" s="1" t="s">
        <v>53</v>
      </c>
      <c r="Q162" s="1" t="s">
        <v>53</v>
      </c>
      <c r="R162" s="1" t="s">
        <v>53</v>
      </c>
      <c r="AV162" s="1" t="s">
        <v>53</v>
      </c>
      <c r="AW162" s="1" t="s">
        <v>53</v>
      </c>
      <c r="AX162" s="1" t="s">
        <v>53</v>
      </c>
      <c r="AY162" s="1" t="s">
        <v>53</v>
      </c>
      <c r="AZ162" s="1" t="s">
        <v>53</v>
      </c>
    </row>
    <row r="163" spans="1:52" ht="30" customHeight="1" x14ac:dyDescent="0.3">
      <c r="A163" s="26"/>
      <c r="B163" s="26"/>
      <c r="C163" s="26"/>
      <c r="D163" s="26"/>
      <c r="E163" s="28"/>
      <c r="F163" s="31"/>
      <c r="G163" s="28"/>
      <c r="H163" s="31"/>
      <c r="I163" s="28"/>
      <c r="J163" s="31"/>
      <c r="K163" s="28"/>
      <c r="L163" s="31"/>
      <c r="M163" s="26"/>
    </row>
    <row r="164" spans="1:52" ht="30" customHeight="1" x14ac:dyDescent="0.3">
      <c r="A164" s="22" t="s">
        <v>590</v>
      </c>
      <c r="B164" s="23"/>
      <c r="C164" s="23"/>
      <c r="D164" s="23"/>
      <c r="E164" s="27"/>
      <c r="F164" s="30"/>
      <c r="G164" s="27"/>
      <c r="H164" s="30"/>
      <c r="I164" s="27"/>
      <c r="J164" s="30"/>
      <c r="K164" s="27"/>
      <c r="L164" s="30"/>
      <c r="M164" s="24"/>
      <c r="N164" s="1" t="s">
        <v>364</v>
      </c>
    </row>
    <row r="165" spans="1:52" ht="30" customHeight="1" x14ac:dyDescent="0.3">
      <c r="A165" s="25" t="s">
        <v>361</v>
      </c>
      <c r="B165" s="25" t="s">
        <v>362</v>
      </c>
      <c r="C165" s="25" t="s">
        <v>86</v>
      </c>
      <c r="D165" s="26">
        <v>1</v>
      </c>
      <c r="E165" s="28"/>
      <c r="F165" s="31"/>
      <c r="G165" s="28"/>
      <c r="H165" s="31"/>
      <c r="I165" s="28"/>
      <c r="J165" s="31"/>
      <c r="K165" s="28"/>
      <c r="L165" s="31"/>
      <c r="M165" s="25" t="s">
        <v>53</v>
      </c>
      <c r="N165" s="1" t="s">
        <v>364</v>
      </c>
      <c r="O165" s="1" t="s">
        <v>591</v>
      </c>
      <c r="P165" s="1" t="s">
        <v>66</v>
      </c>
      <c r="Q165" s="1" t="s">
        <v>66</v>
      </c>
      <c r="R165" s="1" t="s">
        <v>65</v>
      </c>
      <c r="AV165" s="1" t="s">
        <v>53</v>
      </c>
      <c r="AW165" s="1" t="s">
        <v>592</v>
      </c>
      <c r="AX165" s="1" t="s">
        <v>53</v>
      </c>
      <c r="AY165" s="1" t="s">
        <v>53</v>
      </c>
      <c r="AZ165" s="1" t="s">
        <v>53</v>
      </c>
    </row>
    <row r="166" spans="1:52" ht="30" customHeight="1" x14ac:dyDescent="0.3">
      <c r="A166" s="25" t="s">
        <v>445</v>
      </c>
      <c r="B166" s="25" t="s">
        <v>446</v>
      </c>
      <c r="C166" s="25" t="s">
        <v>447</v>
      </c>
      <c r="D166" s="26">
        <f>공량산출근거서_일위대가!K66</f>
        <v>0.04</v>
      </c>
      <c r="E166" s="28"/>
      <c r="F166" s="31"/>
      <c r="G166" s="28"/>
      <c r="H166" s="31"/>
      <c r="I166" s="28"/>
      <c r="J166" s="31"/>
      <c r="K166" s="28"/>
      <c r="L166" s="31"/>
      <c r="M166" s="25" t="s">
        <v>53</v>
      </c>
      <c r="N166" s="1" t="s">
        <v>364</v>
      </c>
      <c r="O166" s="1" t="s">
        <v>448</v>
      </c>
      <c r="P166" s="1" t="s">
        <v>66</v>
      </c>
      <c r="Q166" s="1" t="s">
        <v>66</v>
      </c>
      <c r="R166" s="1" t="s">
        <v>65</v>
      </c>
      <c r="V166">
        <v>1</v>
      </c>
      <c r="AV166" s="1" t="s">
        <v>53</v>
      </c>
      <c r="AW166" s="1" t="s">
        <v>593</v>
      </c>
      <c r="AX166" s="1" t="s">
        <v>53</v>
      </c>
      <c r="AY166" s="1" t="s">
        <v>53</v>
      </c>
      <c r="AZ166" s="1" t="s">
        <v>53</v>
      </c>
    </row>
    <row r="167" spans="1:52" ht="30" customHeight="1" x14ac:dyDescent="0.3">
      <c r="A167" s="25" t="s">
        <v>450</v>
      </c>
      <c r="B167" s="25" t="s">
        <v>451</v>
      </c>
      <c r="C167" s="25" t="s">
        <v>397</v>
      </c>
      <c r="D167" s="26">
        <v>1</v>
      </c>
      <c r="E167" s="28"/>
      <c r="F167" s="31"/>
      <c r="G167" s="28"/>
      <c r="H167" s="31"/>
      <c r="I167" s="28"/>
      <c r="J167" s="31"/>
      <c r="K167" s="28"/>
      <c r="L167" s="31"/>
      <c r="M167" s="25" t="s">
        <v>53</v>
      </c>
      <c r="N167" s="1" t="s">
        <v>364</v>
      </c>
      <c r="O167" s="1" t="s">
        <v>398</v>
      </c>
      <c r="P167" s="1" t="s">
        <v>66</v>
      </c>
      <c r="Q167" s="1" t="s">
        <v>66</v>
      </c>
      <c r="R167" s="1" t="s">
        <v>66</v>
      </c>
      <c r="S167">
        <v>1</v>
      </c>
      <c r="T167">
        <v>0</v>
      </c>
      <c r="U167">
        <v>0.03</v>
      </c>
      <c r="AV167" s="1" t="s">
        <v>53</v>
      </c>
      <c r="AW167" s="1" t="s">
        <v>594</v>
      </c>
      <c r="AX167" s="1" t="s">
        <v>53</v>
      </c>
      <c r="AY167" s="1" t="s">
        <v>53</v>
      </c>
      <c r="AZ167" s="1" t="s">
        <v>53</v>
      </c>
    </row>
    <row r="168" spans="1:52" ht="30" customHeight="1" x14ac:dyDescent="0.3">
      <c r="A168" s="25" t="s">
        <v>453</v>
      </c>
      <c r="B168" s="25" t="s">
        <v>53</v>
      </c>
      <c r="C168" s="25" t="s">
        <v>53</v>
      </c>
      <c r="D168" s="26"/>
      <c r="E168" s="28"/>
      <c r="F168" s="31"/>
      <c r="G168" s="28"/>
      <c r="H168" s="31"/>
      <c r="I168" s="28"/>
      <c r="J168" s="31"/>
      <c r="K168" s="28"/>
      <c r="L168" s="31"/>
      <c r="M168" s="25" t="s">
        <v>53</v>
      </c>
      <c r="N168" s="1" t="s">
        <v>106</v>
      </c>
      <c r="O168" s="1" t="s">
        <v>106</v>
      </c>
      <c r="P168" s="1" t="s">
        <v>53</v>
      </c>
      <c r="Q168" s="1" t="s">
        <v>53</v>
      </c>
      <c r="R168" s="1" t="s">
        <v>53</v>
      </c>
      <c r="AV168" s="1" t="s">
        <v>53</v>
      </c>
      <c r="AW168" s="1" t="s">
        <v>53</v>
      </c>
      <c r="AX168" s="1" t="s">
        <v>53</v>
      </c>
      <c r="AY168" s="1" t="s">
        <v>53</v>
      </c>
      <c r="AZ168" s="1" t="s">
        <v>53</v>
      </c>
    </row>
    <row r="169" spans="1:52" ht="30" customHeight="1" x14ac:dyDescent="0.3">
      <c r="A169" s="26"/>
      <c r="B169" s="26"/>
      <c r="C169" s="26"/>
      <c r="D169" s="26"/>
      <c r="E169" s="28"/>
      <c r="F169" s="31"/>
      <c r="G169" s="28"/>
      <c r="H169" s="31"/>
      <c r="I169" s="28"/>
      <c r="J169" s="31"/>
      <c r="K169" s="28"/>
      <c r="L169" s="31"/>
      <c r="M169" s="26"/>
    </row>
    <row r="170" spans="1:52" ht="30" customHeight="1" x14ac:dyDescent="0.3">
      <c r="A170" s="22" t="s">
        <v>595</v>
      </c>
      <c r="B170" s="23"/>
      <c r="C170" s="23"/>
      <c r="D170" s="23"/>
      <c r="E170" s="27"/>
      <c r="F170" s="30"/>
      <c r="G170" s="27"/>
      <c r="H170" s="30"/>
      <c r="I170" s="27"/>
      <c r="J170" s="30"/>
      <c r="K170" s="27"/>
      <c r="L170" s="30"/>
      <c r="M170" s="24"/>
      <c r="N170" s="1" t="s">
        <v>368</v>
      </c>
    </row>
    <row r="171" spans="1:52" ht="30" customHeight="1" x14ac:dyDescent="0.3">
      <c r="A171" s="25" t="s">
        <v>361</v>
      </c>
      <c r="B171" s="25" t="s">
        <v>366</v>
      </c>
      <c r="C171" s="25" t="s">
        <v>86</v>
      </c>
      <c r="D171" s="26">
        <v>1</v>
      </c>
      <c r="E171" s="28"/>
      <c r="F171" s="31"/>
      <c r="G171" s="28"/>
      <c r="H171" s="31"/>
      <c r="I171" s="28"/>
      <c r="J171" s="31"/>
      <c r="K171" s="28"/>
      <c r="L171" s="31"/>
      <c r="M171" s="25" t="s">
        <v>53</v>
      </c>
      <c r="N171" s="1" t="s">
        <v>368</v>
      </c>
      <c r="O171" s="1" t="s">
        <v>596</v>
      </c>
      <c r="P171" s="1" t="s">
        <v>66</v>
      </c>
      <c r="Q171" s="1" t="s">
        <v>66</v>
      </c>
      <c r="R171" s="1" t="s">
        <v>65</v>
      </c>
      <c r="AV171" s="1" t="s">
        <v>53</v>
      </c>
      <c r="AW171" s="1" t="s">
        <v>597</v>
      </c>
      <c r="AX171" s="1" t="s">
        <v>53</v>
      </c>
      <c r="AY171" s="1" t="s">
        <v>53</v>
      </c>
      <c r="AZ171" s="1" t="s">
        <v>53</v>
      </c>
    </row>
    <row r="172" spans="1:52" ht="30" customHeight="1" x14ac:dyDescent="0.3">
      <c r="A172" s="25" t="s">
        <v>445</v>
      </c>
      <c r="B172" s="25" t="s">
        <v>446</v>
      </c>
      <c r="C172" s="25" t="s">
        <v>447</v>
      </c>
      <c r="D172" s="26">
        <f>공량산출근거서_일위대가!K69</f>
        <v>0.22</v>
      </c>
      <c r="E172" s="28"/>
      <c r="F172" s="31"/>
      <c r="G172" s="28"/>
      <c r="H172" s="31"/>
      <c r="I172" s="28"/>
      <c r="J172" s="31"/>
      <c r="K172" s="28"/>
      <c r="L172" s="31"/>
      <c r="M172" s="25" t="s">
        <v>53</v>
      </c>
      <c r="N172" s="1" t="s">
        <v>368</v>
      </c>
      <c r="O172" s="1" t="s">
        <v>448</v>
      </c>
      <c r="P172" s="1" t="s">
        <v>66</v>
      </c>
      <c r="Q172" s="1" t="s">
        <v>66</v>
      </c>
      <c r="R172" s="1" t="s">
        <v>65</v>
      </c>
      <c r="V172">
        <v>1</v>
      </c>
      <c r="AV172" s="1" t="s">
        <v>53</v>
      </c>
      <c r="AW172" s="1" t="s">
        <v>598</v>
      </c>
      <c r="AX172" s="1" t="s">
        <v>53</v>
      </c>
      <c r="AY172" s="1" t="s">
        <v>53</v>
      </c>
      <c r="AZ172" s="1" t="s">
        <v>53</v>
      </c>
    </row>
    <row r="173" spans="1:52" ht="30" customHeight="1" x14ac:dyDescent="0.3">
      <c r="A173" s="25" t="s">
        <v>450</v>
      </c>
      <c r="B173" s="25" t="s">
        <v>451</v>
      </c>
      <c r="C173" s="25" t="s">
        <v>397</v>
      </c>
      <c r="D173" s="26">
        <v>1</v>
      </c>
      <c r="E173" s="28"/>
      <c r="F173" s="31"/>
      <c r="G173" s="28"/>
      <c r="H173" s="31"/>
      <c r="I173" s="28"/>
      <c r="J173" s="31"/>
      <c r="K173" s="28"/>
      <c r="L173" s="31"/>
      <c r="M173" s="25" t="s">
        <v>53</v>
      </c>
      <c r="N173" s="1" t="s">
        <v>368</v>
      </c>
      <c r="O173" s="1" t="s">
        <v>398</v>
      </c>
      <c r="P173" s="1" t="s">
        <v>66</v>
      </c>
      <c r="Q173" s="1" t="s">
        <v>66</v>
      </c>
      <c r="R173" s="1" t="s">
        <v>66</v>
      </c>
      <c r="S173">
        <v>1</v>
      </c>
      <c r="T173">
        <v>0</v>
      </c>
      <c r="U173">
        <v>0.03</v>
      </c>
      <c r="AV173" s="1" t="s">
        <v>53</v>
      </c>
      <c r="AW173" s="1" t="s">
        <v>599</v>
      </c>
      <c r="AX173" s="1" t="s">
        <v>53</v>
      </c>
      <c r="AY173" s="1" t="s">
        <v>53</v>
      </c>
      <c r="AZ173" s="1" t="s">
        <v>53</v>
      </c>
    </row>
    <row r="174" spans="1:52" ht="30" customHeight="1" x14ac:dyDescent="0.3">
      <c r="A174" s="25" t="s">
        <v>453</v>
      </c>
      <c r="B174" s="25" t="s">
        <v>53</v>
      </c>
      <c r="C174" s="25" t="s">
        <v>53</v>
      </c>
      <c r="D174" s="26"/>
      <c r="E174" s="28"/>
      <c r="F174" s="31"/>
      <c r="G174" s="28"/>
      <c r="H174" s="31"/>
      <c r="I174" s="28"/>
      <c r="J174" s="31"/>
      <c r="K174" s="28"/>
      <c r="L174" s="31"/>
      <c r="M174" s="25" t="s">
        <v>53</v>
      </c>
      <c r="N174" s="1" t="s">
        <v>106</v>
      </c>
      <c r="O174" s="1" t="s">
        <v>106</v>
      </c>
      <c r="P174" s="1" t="s">
        <v>53</v>
      </c>
      <c r="Q174" s="1" t="s">
        <v>53</v>
      </c>
      <c r="R174" s="1" t="s">
        <v>53</v>
      </c>
      <c r="AV174" s="1" t="s">
        <v>53</v>
      </c>
      <c r="AW174" s="1" t="s">
        <v>53</v>
      </c>
      <c r="AX174" s="1" t="s">
        <v>53</v>
      </c>
      <c r="AY174" s="1" t="s">
        <v>53</v>
      </c>
      <c r="AZ174" s="1" t="s">
        <v>53</v>
      </c>
    </row>
    <row r="175" spans="1:52" ht="30" customHeight="1" x14ac:dyDescent="0.3">
      <c r="A175" s="26"/>
      <c r="B175" s="26"/>
      <c r="C175" s="26"/>
      <c r="D175" s="26"/>
      <c r="E175" s="28"/>
      <c r="F175" s="31"/>
      <c r="G175" s="28"/>
      <c r="H175" s="31"/>
      <c r="I175" s="28"/>
      <c r="J175" s="31"/>
      <c r="K175" s="28"/>
      <c r="L175" s="31"/>
      <c r="M175" s="26"/>
    </row>
    <row r="176" spans="1:52" ht="30" customHeight="1" x14ac:dyDescent="0.3">
      <c r="A176" s="22" t="s">
        <v>600</v>
      </c>
      <c r="B176" s="23"/>
      <c r="C176" s="23"/>
      <c r="D176" s="23"/>
      <c r="E176" s="27"/>
      <c r="F176" s="30"/>
      <c r="G176" s="27"/>
      <c r="H176" s="30"/>
      <c r="I176" s="27"/>
      <c r="J176" s="30"/>
      <c r="K176" s="27"/>
      <c r="L176" s="30"/>
      <c r="M176" s="24"/>
      <c r="N176" s="1" t="s">
        <v>124</v>
      </c>
    </row>
    <row r="177" spans="1:52" ht="30" customHeight="1" x14ac:dyDescent="0.3">
      <c r="A177" s="25" t="s">
        <v>602</v>
      </c>
      <c r="B177" s="25" t="s">
        <v>603</v>
      </c>
      <c r="C177" s="25" t="s">
        <v>86</v>
      </c>
      <c r="D177" s="26">
        <v>1</v>
      </c>
      <c r="E177" s="28"/>
      <c r="F177" s="31"/>
      <c r="G177" s="28"/>
      <c r="H177" s="31"/>
      <c r="I177" s="28"/>
      <c r="J177" s="31"/>
      <c r="K177" s="28"/>
      <c r="L177" s="31"/>
      <c r="M177" s="25" t="s">
        <v>53</v>
      </c>
      <c r="N177" s="1" t="s">
        <v>124</v>
      </c>
      <c r="O177" s="1" t="s">
        <v>604</v>
      </c>
      <c r="P177" s="1" t="s">
        <v>66</v>
      </c>
      <c r="Q177" s="1" t="s">
        <v>66</v>
      </c>
      <c r="R177" s="1" t="s">
        <v>65</v>
      </c>
      <c r="AV177" s="1" t="s">
        <v>53</v>
      </c>
      <c r="AW177" s="1" t="s">
        <v>605</v>
      </c>
      <c r="AX177" s="1" t="s">
        <v>53</v>
      </c>
      <c r="AY177" s="1" t="s">
        <v>53</v>
      </c>
      <c r="AZ177" s="1" t="s">
        <v>53</v>
      </c>
    </row>
    <row r="178" spans="1:52" ht="30" customHeight="1" x14ac:dyDescent="0.3">
      <c r="A178" s="25" t="s">
        <v>606</v>
      </c>
      <c r="B178" s="25" t="s">
        <v>607</v>
      </c>
      <c r="C178" s="25" t="s">
        <v>86</v>
      </c>
      <c r="D178" s="26">
        <v>1</v>
      </c>
      <c r="E178" s="28"/>
      <c r="F178" s="31"/>
      <c r="G178" s="28"/>
      <c r="H178" s="31"/>
      <c r="I178" s="28"/>
      <c r="J178" s="31"/>
      <c r="K178" s="28"/>
      <c r="L178" s="31"/>
      <c r="M178" s="25" t="s">
        <v>53</v>
      </c>
      <c r="N178" s="1" t="s">
        <v>124</v>
      </c>
      <c r="O178" s="1" t="s">
        <v>608</v>
      </c>
      <c r="P178" s="1" t="s">
        <v>66</v>
      </c>
      <c r="Q178" s="1" t="s">
        <v>66</v>
      </c>
      <c r="R178" s="1" t="s">
        <v>65</v>
      </c>
      <c r="AV178" s="1" t="s">
        <v>53</v>
      </c>
      <c r="AW178" s="1" t="s">
        <v>609</v>
      </c>
      <c r="AX178" s="1" t="s">
        <v>53</v>
      </c>
      <c r="AY178" s="1" t="s">
        <v>53</v>
      </c>
      <c r="AZ178" s="1" t="s">
        <v>53</v>
      </c>
    </row>
    <row r="179" spans="1:52" ht="30" customHeight="1" x14ac:dyDescent="0.3">
      <c r="A179" s="25" t="s">
        <v>610</v>
      </c>
      <c r="B179" s="25" t="s">
        <v>611</v>
      </c>
      <c r="C179" s="25" t="s">
        <v>86</v>
      </c>
      <c r="D179" s="26">
        <v>2</v>
      </c>
      <c r="E179" s="28"/>
      <c r="F179" s="31"/>
      <c r="G179" s="28"/>
      <c r="H179" s="31"/>
      <c r="I179" s="28"/>
      <c r="J179" s="31"/>
      <c r="K179" s="28"/>
      <c r="L179" s="31"/>
      <c r="M179" s="25" t="s">
        <v>53</v>
      </c>
      <c r="N179" s="1" t="s">
        <v>124</v>
      </c>
      <c r="O179" s="1" t="s">
        <v>612</v>
      </c>
      <c r="P179" s="1" t="s">
        <v>66</v>
      </c>
      <c r="Q179" s="1" t="s">
        <v>66</v>
      </c>
      <c r="R179" s="1" t="s">
        <v>65</v>
      </c>
      <c r="AV179" s="1" t="s">
        <v>53</v>
      </c>
      <c r="AW179" s="1" t="s">
        <v>613</v>
      </c>
      <c r="AX179" s="1" t="s">
        <v>53</v>
      </c>
      <c r="AY179" s="1" t="s">
        <v>53</v>
      </c>
      <c r="AZ179" s="1" t="s">
        <v>53</v>
      </c>
    </row>
    <row r="180" spans="1:52" ht="30" customHeight="1" x14ac:dyDescent="0.3">
      <c r="A180" s="25" t="s">
        <v>614</v>
      </c>
      <c r="B180" s="25" t="s">
        <v>615</v>
      </c>
      <c r="C180" s="25" t="s">
        <v>86</v>
      </c>
      <c r="D180" s="26">
        <v>2</v>
      </c>
      <c r="E180" s="28"/>
      <c r="F180" s="31"/>
      <c r="G180" s="28"/>
      <c r="H180" s="31"/>
      <c r="I180" s="28"/>
      <c r="J180" s="31"/>
      <c r="K180" s="28"/>
      <c r="L180" s="31"/>
      <c r="M180" s="25" t="s">
        <v>53</v>
      </c>
      <c r="N180" s="1" t="s">
        <v>124</v>
      </c>
      <c r="O180" s="1" t="s">
        <v>616</v>
      </c>
      <c r="P180" s="1" t="s">
        <v>66</v>
      </c>
      <c r="Q180" s="1" t="s">
        <v>66</v>
      </c>
      <c r="R180" s="1" t="s">
        <v>65</v>
      </c>
      <c r="AV180" s="1" t="s">
        <v>53</v>
      </c>
      <c r="AW180" s="1" t="s">
        <v>617</v>
      </c>
      <c r="AX180" s="1" t="s">
        <v>53</v>
      </c>
      <c r="AY180" s="1" t="s">
        <v>53</v>
      </c>
      <c r="AZ180" s="1" t="s">
        <v>53</v>
      </c>
    </row>
    <row r="181" spans="1:52" ht="30" customHeight="1" x14ac:dyDescent="0.3">
      <c r="A181" s="25" t="s">
        <v>282</v>
      </c>
      <c r="B181" s="25" t="s">
        <v>618</v>
      </c>
      <c r="C181" s="25" t="s">
        <v>86</v>
      </c>
      <c r="D181" s="26">
        <v>1</v>
      </c>
      <c r="E181" s="28"/>
      <c r="F181" s="31"/>
      <c r="G181" s="28"/>
      <c r="H181" s="31"/>
      <c r="I181" s="28"/>
      <c r="J181" s="31"/>
      <c r="K181" s="28"/>
      <c r="L181" s="31"/>
      <c r="M181" s="25" t="s">
        <v>53</v>
      </c>
      <c r="N181" s="1" t="s">
        <v>124</v>
      </c>
      <c r="O181" s="1" t="s">
        <v>619</v>
      </c>
      <c r="P181" s="1" t="s">
        <v>66</v>
      </c>
      <c r="Q181" s="1" t="s">
        <v>66</v>
      </c>
      <c r="R181" s="1" t="s">
        <v>65</v>
      </c>
      <c r="AV181" s="1" t="s">
        <v>53</v>
      </c>
      <c r="AW181" s="1" t="s">
        <v>620</v>
      </c>
      <c r="AX181" s="1" t="s">
        <v>53</v>
      </c>
      <c r="AY181" s="1" t="s">
        <v>53</v>
      </c>
      <c r="AZ181" s="1" t="s">
        <v>53</v>
      </c>
    </row>
    <row r="182" spans="1:52" ht="30" customHeight="1" x14ac:dyDescent="0.3">
      <c r="A182" s="25" t="s">
        <v>445</v>
      </c>
      <c r="B182" s="25" t="s">
        <v>446</v>
      </c>
      <c r="C182" s="25" t="s">
        <v>447</v>
      </c>
      <c r="D182" s="26">
        <f>공량산출근거서_일위대가!K72</f>
        <v>5.3999999999999999E-2</v>
      </c>
      <c r="E182" s="28"/>
      <c r="F182" s="31"/>
      <c r="G182" s="28"/>
      <c r="H182" s="31"/>
      <c r="I182" s="28"/>
      <c r="J182" s="31"/>
      <c r="K182" s="28"/>
      <c r="L182" s="31"/>
      <c r="M182" s="25" t="s">
        <v>53</v>
      </c>
      <c r="N182" s="1" t="s">
        <v>124</v>
      </c>
      <c r="O182" s="1" t="s">
        <v>448</v>
      </c>
      <c r="P182" s="1" t="s">
        <v>66</v>
      </c>
      <c r="Q182" s="1" t="s">
        <v>66</v>
      </c>
      <c r="R182" s="1" t="s">
        <v>65</v>
      </c>
      <c r="V182">
        <v>1</v>
      </c>
      <c r="AV182" s="1" t="s">
        <v>53</v>
      </c>
      <c r="AW182" s="1" t="s">
        <v>621</v>
      </c>
      <c r="AX182" s="1" t="s">
        <v>53</v>
      </c>
      <c r="AY182" s="1" t="s">
        <v>53</v>
      </c>
      <c r="AZ182" s="1" t="s">
        <v>53</v>
      </c>
    </row>
    <row r="183" spans="1:52" ht="30" customHeight="1" x14ac:dyDescent="0.3">
      <c r="A183" s="25" t="s">
        <v>450</v>
      </c>
      <c r="B183" s="25" t="s">
        <v>451</v>
      </c>
      <c r="C183" s="25" t="s">
        <v>397</v>
      </c>
      <c r="D183" s="26">
        <v>1</v>
      </c>
      <c r="E183" s="28"/>
      <c r="F183" s="31"/>
      <c r="G183" s="28"/>
      <c r="H183" s="31"/>
      <c r="I183" s="28"/>
      <c r="J183" s="31"/>
      <c r="K183" s="28"/>
      <c r="L183" s="31"/>
      <c r="M183" s="25" t="s">
        <v>53</v>
      </c>
      <c r="N183" s="1" t="s">
        <v>124</v>
      </c>
      <c r="O183" s="1" t="s">
        <v>398</v>
      </c>
      <c r="P183" s="1" t="s">
        <v>66</v>
      </c>
      <c r="Q183" s="1" t="s">
        <v>66</v>
      </c>
      <c r="R183" s="1" t="s">
        <v>66</v>
      </c>
      <c r="S183">
        <v>1</v>
      </c>
      <c r="T183">
        <v>0</v>
      </c>
      <c r="U183">
        <v>0.03</v>
      </c>
      <c r="AV183" s="1" t="s">
        <v>53</v>
      </c>
      <c r="AW183" s="1" t="s">
        <v>622</v>
      </c>
      <c r="AX183" s="1" t="s">
        <v>53</v>
      </c>
      <c r="AY183" s="1" t="s">
        <v>53</v>
      </c>
      <c r="AZ183" s="1" t="s">
        <v>53</v>
      </c>
    </row>
    <row r="184" spans="1:52" ht="30" customHeight="1" x14ac:dyDescent="0.3">
      <c r="A184" s="25" t="s">
        <v>453</v>
      </c>
      <c r="B184" s="25" t="s">
        <v>53</v>
      </c>
      <c r="C184" s="25" t="s">
        <v>53</v>
      </c>
      <c r="D184" s="26"/>
      <c r="E184" s="28"/>
      <c r="F184" s="31"/>
      <c r="G184" s="28"/>
      <c r="H184" s="31"/>
      <c r="I184" s="28"/>
      <c r="J184" s="31"/>
      <c r="K184" s="28"/>
      <c r="L184" s="31"/>
      <c r="M184" s="25" t="s">
        <v>53</v>
      </c>
      <c r="N184" s="1" t="s">
        <v>106</v>
      </c>
      <c r="O184" s="1" t="s">
        <v>106</v>
      </c>
      <c r="P184" s="1" t="s">
        <v>53</v>
      </c>
      <c r="Q184" s="1" t="s">
        <v>53</v>
      </c>
      <c r="R184" s="1" t="s">
        <v>53</v>
      </c>
      <c r="AV184" s="1" t="s">
        <v>53</v>
      </c>
      <c r="AW184" s="1" t="s">
        <v>53</v>
      </c>
      <c r="AX184" s="1" t="s">
        <v>53</v>
      </c>
      <c r="AY184" s="1" t="s">
        <v>53</v>
      </c>
      <c r="AZ184" s="1" t="s">
        <v>53</v>
      </c>
    </row>
    <row r="185" spans="1:52" ht="30" customHeight="1" x14ac:dyDescent="0.3">
      <c r="A185" s="26"/>
      <c r="B185" s="26"/>
      <c r="C185" s="26"/>
      <c r="D185" s="26"/>
      <c r="E185" s="28"/>
      <c r="F185" s="31"/>
      <c r="G185" s="28"/>
      <c r="H185" s="31"/>
      <c r="I185" s="28"/>
      <c r="J185" s="31"/>
      <c r="K185" s="28"/>
      <c r="L185" s="31"/>
      <c r="M185" s="26"/>
    </row>
    <row r="186" spans="1:52" ht="30" customHeight="1" x14ac:dyDescent="0.3">
      <c r="A186" s="22" t="s">
        <v>623</v>
      </c>
      <c r="B186" s="23"/>
      <c r="C186" s="23"/>
      <c r="D186" s="23"/>
      <c r="E186" s="27"/>
      <c r="F186" s="30"/>
      <c r="G186" s="27"/>
      <c r="H186" s="30"/>
      <c r="I186" s="27"/>
      <c r="J186" s="30"/>
      <c r="K186" s="27"/>
      <c r="L186" s="30"/>
      <c r="M186" s="24"/>
      <c r="N186" s="1" t="s">
        <v>206</v>
      </c>
    </row>
    <row r="187" spans="1:52" ht="30" customHeight="1" x14ac:dyDescent="0.3">
      <c r="A187" s="25" t="s">
        <v>602</v>
      </c>
      <c r="B187" s="25" t="s">
        <v>603</v>
      </c>
      <c r="C187" s="25" t="s">
        <v>86</v>
      </c>
      <c r="D187" s="26">
        <v>1</v>
      </c>
      <c r="E187" s="28"/>
      <c r="F187" s="31"/>
      <c r="G187" s="28"/>
      <c r="H187" s="31"/>
      <c r="I187" s="28"/>
      <c r="J187" s="31"/>
      <c r="K187" s="28"/>
      <c r="L187" s="31"/>
      <c r="M187" s="25" t="s">
        <v>53</v>
      </c>
      <c r="N187" s="1" t="s">
        <v>206</v>
      </c>
      <c r="O187" s="1" t="s">
        <v>604</v>
      </c>
      <c r="P187" s="1" t="s">
        <v>66</v>
      </c>
      <c r="Q187" s="1" t="s">
        <v>66</v>
      </c>
      <c r="R187" s="1" t="s">
        <v>65</v>
      </c>
      <c r="AV187" s="1" t="s">
        <v>53</v>
      </c>
      <c r="AW187" s="1" t="s">
        <v>624</v>
      </c>
      <c r="AX187" s="1" t="s">
        <v>53</v>
      </c>
      <c r="AY187" s="1" t="s">
        <v>53</v>
      </c>
      <c r="AZ187" s="1" t="s">
        <v>53</v>
      </c>
    </row>
    <row r="188" spans="1:52" ht="30" customHeight="1" x14ac:dyDescent="0.3">
      <c r="A188" s="25" t="s">
        <v>606</v>
      </c>
      <c r="B188" s="25" t="s">
        <v>607</v>
      </c>
      <c r="C188" s="25" t="s">
        <v>86</v>
      </c>
      <c r="D188" s="26">
        <v>1</v>
      </c>
      <c r="E188" s="28"/>
      <c r="F188" s="31"/>
      <c r="G188" s="28"/>
      <c r="H188" s="31"/>
      <c r="I188" s="28"/>
      <c r="J188" s="31"/>
      <c r="K188" s="28"/>
      <c r="L188" s="31"/>
      <c r="M188" s="25" t="s">
        <v>53</v>
      </c>
      <c r="N188" s="1" t="s">
        <v>206</v>
      </c>
      <c r="O188" s="1" t="s">
        <v>608</v>
      </c>
      <c r="P188" s="1" t="s">
        <v>66</v>
      </c>
      <c r="Q188" s="1" t="s">
        <v>66</v>
      </c>
      <c r="R188" s="1" t="s">
        <v>65</v>
      </c>
      <c r="AV188" s="1" t="s">
        <v>53</v>
      </c>
      <c r="AW188" s="1" t="s">
        <v>625</v>
      </c>
      <c r="AX188" s="1" t="s">
        <v>53</v>
      </c>
      <c r="AY188" s="1" t="s">
        <v>53</v>
      </c>
      <c r="AZ188" s="1" t="s">
        <v>53</v>
      </c>
    </row>
    <row r="189" spans="1:52" ht="30" customHeight="1" x14ac:dyDescent="0.3">
      <c r="A189" s="25" t="s">
        <v>610</v>
      </c>
      <c r="B189" s="25" t="s">
        <v>611</v>
      </c>
      <c r="C189" s="25" t="s">
        <v>86</v>
      </c>
      <c r="D189" s="26">
        <v>2</v>
      </c>
      <c r="E189" s="28"/>
      <c r="F189" s="31"/>
      <c r="G189" s="28"/>
      <c r="H189" s="31"/>
      <c r="I189" s="28"/>
      <c r="J189" s="31"/>
      <c r="K189" s="28"/>
      <c r="L189" s="31"/>
      <c r="M189" s="25" t="s">
        <v>53</v>
      </c>
      <c r="N189" s="1" t="s">
        <v>206</v>
      </c>
      <c r="O189" s="1" t="s">
        <v>612</v>
      </c>
      <c r="P189" s="1" t="s">
        <v>66</v>
      </c>
      <c r="Q189" s="1" t="s">
        <v>66</v>
      </c>
      <c r="R189" s="1" t="s">
        <v>65</v>
      </c>
      <c r="AV189" s="1" t="s">
        <v>53</v>
      </c>
      <c r="AW189" s="1" t="s">
        <v>626</v>
      </c>
      <c r="AX189" s="1" t="s">
        <v>53</v>
      </c>
      <c r="AY189" s="1" t="s">
        <v>53</v>
      </c>
      <c r="AZ189" s="1" t="s">
        <v>53</v>
      </c>
    </row>
    <row r="190" spans="1:52" ht="30" customHeight="1" x14ac:dyDescent="0.3">
      <c r="A190" s="25" t="s">
        <v>614</v>
      </c>
      <c r="B190" s="25" t="s">
        <v>615</v>
      </c>
      <c r="C190" s="25" t="s">
        <v>86</v>
      </c>
      <c r="D190" s="26">
        <v>2</v>
      </c>
      <c r="E190" s="28"/>
      <c r="F190" s="31"/>
      <c r="G190" s="28"/>
      <c r="H190" s="31"/>
      <c r="I190" s="28"/>
      <c r="J190" s="31"/>
      <c r="K190" s="28"/>
      <c r="L190" s="31"/>
      <c r="M190" s="25" t="s">
        <v>53</v>
      </c>
      <c r="N190" s="1" t="s">
        <v>206</v>
      </c>
      <c r="O190" s="1" t="s">
        <v>616</v>
      </c>
      <c r="P190" s="1" t="s">
        <v>66</v>
      </c>
      <c r="Q190" s="1" t="s">
        <v>66</v>
      </c>
      <c r="R190" s="1" t="s">
        <v>65</v>
      </c>
      <c r="AV190" s="1" t="s">
        <v>53</v>
      </c>
      <c r="AW190" s="1" t="s">
        <v>627</v>
      </c>
      <c r="AX190" s="1" t="s">
        <v>53</v>
      </c>
      <c r="AY190" s="1" t="s">
        <v>53</v>
      </c>
      <c r="AZ190" s="1" t="s">
        <v>53</v>
      </c>
    </row>
    <row r="191" spans="1:52" ht="30" customHeight="1" x14ac:dyDescent="0.3">
      <c r="A191" s="25" t="s">
        <v>282</v>
      </c>
      <c r="B191" s="25" t="s">
        <v>628</v>
      </c>
      <c r="C191" s="25" t="s">
        <v>86</v>
      </c>
      <c r="D191" s="26">
        <v>1</v>
      </c>
      <c r="E191" s="28"/>
      <c r="F191" s="31"/>
      <c r="G191" s="28"/>
      <c r="H191" s="31"/>
      <c r="I191" s="28"/>
      <c r="J191" s="31"/>
      <c r="K191" s="28"/>
      <c r="L191" s="31"/>
      <c r="M191" s="25" t="s">
        <v>53</v>
      </c>
      <c r="N191" s="1" t="s">
        <v>206</v>
      </c>
      <c r="O191" s="1" t="s">
        <v>629</v>
      </c>
      <c r="P191" s="1" t="s">
        <v>66</v>
      </c>
      <c r="Q191" s="1" t="s">
        <v>66</v>
      </c>
      <c r="R191" s="1" t="s">
        <v>65</v>
      </c>
      <c r="AV191" s="1" t="s">
        <v>53</v>
      </c>
      <c r="AW191" s="1" t="s">
        <v>630</v>
      </c>
      <c r="AX191" s="1" t="s">
        <v>53</v>
      </c>
      <c r="AY191" s="1" t="s">
        <v>53</v>
      </c>
      <c r="AZ191" s="1" t="s">
        <v>53</v>
      </c>
    </row>
    <row r="192" spans="1:52" ht="30" customHeight="1" x14ac:dyDescent="0.3">
      <c r="A192" s="25" t="s">
        <v>445</v>
      </c>
      <c r="B192" s="25" t="s">
        <v>446</v>
      </c>
      <c r="C192" s="25" t="s">
        <v>447</v>
      </c>
      <c r="D192" s="26">
        <f>공량산출근거서_일위대가!K75</f>
        <v>5.3999999999999999E-2</v>
      </c>
      <c r="E192" s="28"/>
      <c r="F192" s="31"/>
      <c r="G192" s="28"/>
      <c r="H192" s="31"/>
      <c r="I192" s="28"/>
      <c r="J192" s="31"/>
      <c r="K192" s="28"/>
      <c r="L192" s="31"/>
      <c r="M192" s="25" t="s">
        <v>53</v>
      </c>
      <c r="N192" s="1" t="s">
        <v>206</v>
      </c>
      <c r="O192" s="1" t="s">
        <v>448</v>
      </c>
      <c r="P192" s="1" t="s">
        <v>66</v>
      </c>
      <c r="Q192" s="1" t="s">
        <v>66</v>
      </c>
      <c r="R192" s="1" t="s">
        <v>65</v>
      </c>
      <c r="V192">
        <v>1</v>
      </c>
      <c r="AV192" s="1" t="s">
        <v>53</v>
      </c>
      <c r="AW192" s="1" t="s">
        <v>631</v>
      </c>
      <c r="AX192" s="1" t="s">
        <v>53</v>
      </c>
      <c r="AY192" s="1" t="s">
        <v>53</v>
      </c>
      <c r="AZ192" s="1" t="s">
        <v>53</v>
      </c>
    </row>
    <row r="193" spans="1:52" ht="30" customHeight="1" x14ac:dyDescent="0.3">
      <c r="A193" s="25" t="s">
        <v>450</v>
      </c>
      <c r="B193" s="25" t="s">
        <v>451</v>
      </c>
      <c r="C193" s="25" t="s">
        <v>397</v>
      </c>
      <c r="D193" s="26">
        <v>1</v>
      </c>
      <c r="E193" s="28"/>
      <c r="F193" s="31"/>
      <c r="G193" s="28"/>
      <c r="H193" s="31"/>
      <c r="I193" s="28"/>
      <c r="J193" s="31"/>
      <c r="K193" s="28"/>
      <c r="L193" s="31"/>
      <c r="M193" s="25" t="s">
        <v>53</v>
      </c>
      <c r="N193" s="1" t="s">
        <v>206</v>
      </c>
      <c r="O193" s="1" t="s">
        <v>398</v>
      </c>
      <c r="P193" s="1" t="s">
        <v>66</v>
      </c>
      <c r="Q193" s="1" t="s">
        <v>66</v>
      </c>
      <c r="R193" s="1" t="s">
        <v>66</v>
      </c>
      <c r="S193">
        <v>1</v>
      </c>
      <c r="T193">
        <v>0</v>
      </c>
      <c r="U193">
        <v>0.03</v>
      </c>
      <c r="AV193" s="1" t="s">
        <v>53</v>
      </c>
      <c r="AW193" s="1" t="s">
        <v>632</v>
      </c>
      <c r="AX193" s="1" t="s">
        <v>53</v>
      </c>
      <c r="AY193" s="1" t="s">
        <v>53</v>
      </c>
      <c r="AZ193" s="1" t="s">
        <v>53</v>
      </c>
    </row>
    <row r="194" spans="1:52" ht="30" customHeight="1" x14ac:dyDescent="0.3">
      <c r="A194" s="25" t="s">
        <v>453</v>
      </c>
      <c r="B194" s="25" t="s">
        <v>53</v>
      </c>
      <c r="C194" s="25" t="s">
        <v>53</v>
      </c>
      <c r="D194" s="26"/>
      <c r="E194" s="28"/>
      <c r="F194" s="31"/>
      <c r="G194" s="28"/>
      <c r="H194" s="31"/>
      <c r="I194" s="28"/>
      <c r="J194" s="31"/>
      <c r="K194" s="28"/>
      <c r="L194" s="31"/>
      <c r="M194" s="25" t="s">
        <v>53</v>
      </c>
      <c r="N194" s="1" t="s">
        <v>106</v>
      </c>
      <c r="O194" s="1" t="s">
        <v>106</v>
      </c>
      <c r="P194" s="1" t="s">
        <v>53</v>
      </c>
      <c r="Q194" s="1" t="s">
        <v>53</v>
      </c>
      <c r="R194" s="1" t="s">
        <v>53</v>
      </c>
      <c r="AV194" s="1" t="s">
        <v>53</v>
      </c>
      <c r="AW194" s="1" t="s">
        <v>53</v>
      </c>
      <c r="AX194" s="1" t="s">
        <v>53</v>
      </c>
      <c r="AY194" s="1" t="s">
        <v>53</v>
      </c>
      <c r="AZ194" s="1" t="s">
        <v>53</v>
      </c>
    </row>
    <row r="195" spans="1:52" ht="30" customHeight="1" x14ac:dyDescent="0.3">
      <c r="A195" s="26"/>
      <c r="B195" s="26"/>
      <c r="C195" s="26"/>
      <c r="D195" s="26"/>
      <c r="E195" s="28"/>
      <c r="F195" s="31"/>
      <c r="G195" s="28"/>
      <c r="H195" s="31"/>
      <c r="I195" s="28"/>
      <c r="J195" s="31"/>
      <c r="K195" s="28"/>
      <c r="L195" s="31"/>
      <c r="M195" s="26"/>
    </row>
    <row r="196" spans="1:52" ht="30" customHeight="1" x14ac:dyDescent="0.3">
      <c r="A196" s="22" t="s">
        <v>633</v>
      </c>
      <c r="B196" s="23"/>
      <c r="C196" s="23"/>
      <c r="D196" s="23"/>
      <c r="E196" s="27"/>
      <c r="F196" s="30"/>
      <c r="G196" s="27"/>
      <c r="H196" s="30"/>
      <c r="I196" s="27"/>
      <c r="J196" s="30"/>
      <c r="K196" s="27"/>
      <c r="L196" s="30"/>
      <c r="M196" s="24"/>
      <c r="N196" s="1" t="s">
        <v>210</v>
      </c>
    </row>
    <row r="197" spans="1:52" ht="30" customHeight="1" x14ac:dyDescent="0.3">
      <c r="A197" s="25" t="s">
        <v>602</v>
      </c>
      <c r="B197" s="25" t="s">
        <v>603</v>
      </c>
      <c r="C197" s="25" t="s">
        <v>86</v>
      </c>
      <c r="D197" s="26">
        <v>1</v>
      </c>
      <c r="E197" s="28"/>
      <c r="F197" s="31"/>
      <c r="G197" s="28"/>
      <c r="H197" s="31"/>
      <c r="I197" s="28"/>
      <c r="J197" s="31"/>
      <c r="K197" s="28"/>
      <c r="L197" s="31"/>
      <c r="M197" s="25" t="s">
        <v>53</v>
      </c>
      <c r="N197" s="1" t="s">
        <v>210</v>
      </c>
      <c r="O197" s="1" t="s">
        <v>604</v>
      </c>
      <c r="P197" s="1" t="s">
        <v>66</v>
      </c>
      <c r="Q197" s="1" t="s">
        <v>66</v>
      </c>
      <c r="R197" s="1" t="s">
        <v>65</v>
      </c>
      <c r="AV197" s="1" t="s">
        <v>53</v>
      </c>
      <c r="AW197" s="1" t="s">
        <v>634</v>
      </c>
      <c r="AX197" s="1" t="s">
        <v>53</v>
      </c>
      <c r="AY197" s="1" t="s">
        <v>53</v>
      </c>
      <c r="AZ197" s="1" t="s">
        <v>53</v>
      </c>
    </row>
    <row r="198" spans="1:52" ht="30" customHeight="1" x14ac:dyDescent="0.3">
      <c r="A198" s="25" t="s">
        <v>606</v>
      </c>
      <c r="B198" s="25" t="s">
        <v>607</v>
      </c>
      <c r="C198" s="25" t="s">
        <v>86</v>
      </c>
      <c r="D198" s="26">
        <v>1</v>
      </c>
      <c r="E198" s="28"/>
      <c r="F198" s="31"/>
      <c r="G198" s="28"/>
      <c r="H198" s="31"/>
      <c r="I198" s="28"/>
      <c r="J198" s="31"/>
      <c r="K198" s="28"/>
      <c r="L198" s="31"/>
      <c r="M198" s="25" t="s">
        <v>53</v>
      </c>
      <c r="N198" s="1" t="s">
        <v>210</v>
      </c>
      <c r="O198" s="1" t="s">
        <v>608</v>
      </c>
      <c r="P198" s="1" t="s">
        <v>66</v>
      </c>
      <c r="Q198" s="1" t="s">
        <v>66</v>
      </c>
      <c r="R198" s="1" t="s">
        <v>65</v>
      </c>
      <c r="AV198" s="1" t="s">
        <v>53</v>
      </c>
      <c r="AW198" s="1" t="s">
        <v>635</v>
      </c>
      <c r="AX198" s="1" t="s">
        <v>53</v>
      </c>
      <c r="AY198" s="1" t="s">
        <v>53</v>
      </c>
      <c r="AZ198" s="1" t="s">
        <v>53</v>
      </c>
    </row>
    <row r="199" spans="1:52" ht="30" customHeight="1" x14ac:dyDescent="0.3">
      <c r="A199" s="25" t="s">
        <v>610</v>
      </c>
      <c r="B199" s="25" t="s">
        <v>611</v>
      </c>
      <c r="C199" s="25" t="s">
        <v>86</v>
      </c>
      <c r="D199" s="26">
        <v>2</v>
      </c>
      <c r="E199" s="28"/>
      <c r="F199" s="31"/>
      <c r="G199" s="28"/>
      <c r="H199" s="31"/>
      <c r="I199" s="28"/>
      <c r="J199" s="31"/>
      <c r="K199" s="28"/>
      <c r="L199" s="31"/>
      <c r="M199" s="25" t="s">
        <v>53</v>
      </c>
      <c r="N199" s="1" t="s">
        <v>210</v>
      </c>
      <c r="O199" s="1" t="s">
        <v>612</v>
      </c>
      <c r="P199" s="1" t="s">
        <v>66</v>
      </c>
      <c r="Q199" s="1" t="s">
        <v>66</v>
      </c>
      <c r="R199" s="1" t="s">
        <v>65</v>
      </c>
      <c r="AV199" s="1" t="s">
        <v>53</v>
      </c>
      <c r="AW199" s="1" t="s">
        <v>636</v>
      </c>
      <c r="AX199" s="1" t="s">
        <v>53</v>
      </c>
      <c r="AY199" s="1" t="s">
        <v>53</v>
      </c>
      <c r="AZ199" s="1" t="s">
        <v>53</v>
      </c>
    </row>
    <row r="200" spans="1:52" ht="30" customHeight="1" x14ac:dyDescent="0.3">
      <c r="A200" s="25" t="s">
        <v>614</v>
      </c>
      <c r="B200" s="25" t="s">
        <v>615</v>
      </c>
      <c r="C200" s="25" t="s">
        <v>86</v>
      </c>
      <c r="D200" s="26">
        <v>2</v>
      </c>
      <c r="E200" s="28"/>
      <c r="F200" s="31"/>
      <c r="G200" s="28"/>
      <c r="H200" s="31"/>
      <c r="I200" s="28"/>
      <c r="J200" s="31"/>
      <c r="K200" s="28"/>
      <c r="L200" s="31"/>
      <c r="M200" s="25" t="s">
        <v>53</v>
      </c>
      <c r="N200" s="1" t="s">
        <v>210</v>
      </c>
      <c r="O200" s="1" t="s">
        <v>616</v>
      </c>
      <c r="P200" s="1" t="s">
        <v>66</v>
      </c>
      <c r="Q200" s="1" t="s">
        <v>66</v>
      </c>
      <c r="R200" s="1" t="s">
        <v>65</v>
      </c>
      <c r="AV200" s="1" t="s">
        <v>53</v>
      </c>
      <c r="AW200" s="1" t="s">
        <v>637</v>
      </c>
      <c r="AX200" s="1" t="s">
        <v>53</v>
      </c>
      <c r="AY200" s="1" t="s">
        <v>53</v>
      </c>
      <c r="AZ200" s="1" t="s">
        <v>53</v>
      </c>
    </row>
    <row r="201" spans="1:52" ht="30" customHeight="1" x14ac:dyDescent="0.3">
      <c r="A201" s="25" t="s">
        <v>282</v>
      </c>
      <c r="B201" s="25" t="s">
        <v>638</v>
      </c>
      <c r="C201" s="25" t="s">
        <v>86</v>
      </c>
      <c r="D201" s="26">
        <v>1</v>
      </c>
      <c r="E201" s="28"/>
      <c r="F201" s="31"/>
      <c r="G201" s="28"/>
      <c r="H201" s="31"/>
      <c r="I201" s="28"/>
      <c r="J201" s="31"/>
      <c r="K201" s="28"/>
      <c r="L201" s="31"/>
      <c r="M201" s="25" t="s">
        <v>53</v>
      </c>
      <c r="N201" s="1" t="s">
        <v>210</v>
      </c>
      <c r="O201" s="1" t="s">
        <v>639</v>
      </c>
      <c r="P201" s="1" t="s">
        <v>66</v>
      </c>
      <c r="Q201" s="1" t="s">
        <v>66</v>
      </c>
      <c r="R201" s="1" t="s">
        <v>65</v>
      </c>
      <c r="AV201" s="1" t="s">
        <v>53</v>
      </c>
      <c r="AW201" s="1" t="s">
        <v>640</v>
      </c>
      <c r="AX201" s="1" t="s">
        <v>53</v>
      </c>
      <c r="AY201" s="1" t="s">
        <v>53</v>
      </c>
      <c r="AZ201" s="1" t="s">
        <v>53</v>
      </c>
    </row>
    <row r="202" spans="1:52" ht="30" customHeight="1" x14ac:dyDescent="0.3">
      <c r="A202" s="25" t="s">
        <v>445</v>
      </c>
      <c r="B202" s="25" t="s">
        <v>446</v>
      </c>
      <c r="C202" s="25" t="s">
        <v>447</v>
      </c>
      <c r="D202" s="26">
        <f>공량산출근거서_일위대가!K78</f>
        <v>5.3999999999999999E-2</v>
      </c>
      <c r="E202" s="28"/>
      <c r="F202" s="31"/>
      <c r="G202" s="28"/>
      <c r="H202" s="31"/>
      <c r="I202" s="28"/>
      <c r="J202" s="31"/>
      <c r="K202" s="28"/>
      <c r="L202" s="31"/>
      <c r="M202" s="25" t="s">
        <v>53</v>
      </c>
      <c r="N202" s="1" t="s">
        <v>210</v>
      </c>
      <c r="O202" s="1" t="s">
        <v>448</v>
      </c>
      <c r="P202" s="1" t="s">
        <v>66</v>
      </c>
      <c r="Q202" s="1" t="s">
        <v>66</v>
      </c>
      <c r="R202" s="1" t="s">
        <v>65</v>
      </c>
      <c r="V202">
        <v>1</v>
      </c>
      <c r="AV202" s="1" t="s">
        <v>53</v>
      </c>
      <c r="AW202" s="1" t="s">
        <v>641</v>
      </c>
      <c r="AX202" s="1" t="s">
        <v>53</v>
      </c>
      <c r="AY202" s="1" t="s">
        <v>53</v>
      </c>
      <c r="AZ202" s="1" t="s">
        <v>53</v>
      </c>
    </row>
    <row r="203" spans="1:52" ht="30" customHeight="1" x14ac:dyDescent="0.3">
      <c r="A203" s="25" t="s">
        <v>450</v>
      </c>
      <c r="B203" s="25" t="s">
        <v>451</v>
      </c>
      <c r="C203" s="25" t="s">
        <v>397</v>
      </c>
      <c r="D203" s="26">
        <v>1</v>
      </c>
      <c r="E203" s="28"/>
      <c r="F203" s="31"/>
      <c r="G203" s="28"/>
      <c r="H203" s="31"/>
      <c r="I203" s="28"/>
      <c r="J203" s="31"/>
      <c r="K203" s="28"/>
      <c r="L203" s="31"/>
      <c r="M203" s="25" t="s">
        <v>53</v>
      </c>
      <c r="N203" s="1" t="s">
        <v>210</v>
      </c>
      <c r="O203" s="1" t="s">
        <v>398</v>
      </c>
      <c r="P203" s="1" t="s">
        <v>66</v>
      </c>
      <c r="Q203" s="1" t="s">
        <v>66</v>
      </c>
      <c r="R203" s="1" t="s">
        <v>66</v>
      </c>
      <c r="S203">
        <v>1</v>
      </c>
      <c r="T203">
        <v>0</v>
      </c>
      <c r="U203">
        <v>0.03</v>
      </c>
      <c r="AV203" s="1" t="s">
        <v>53</v>
      </c>
      <c r="AW203" s="1" t="s">
        <v>642</v>
      </c>
      <c r="AX203" s="1" t="s">
        <v>53</v>
      </c>
      <c r="AY203" s="1" t="s">
        <v>53</v>
      </c>
      <c r="AZ203" s="1" t="s">
        <v>53</v>
      </c>
    </row>
    <row r="204" spans="1:52" ht="30" customHeight="1" x14ac:dyDescent="0.3">
      <c r="A204" s="25" t="s">
        <v>453</v>
      </c>
      <c r="B204" s="25" t="s">
        <v>53</v>
      </c>
      <c r="C204" s="25" t="s">
        <v>53</v>
      </c>
      <c r="D204" s="26"/>
      <c r="E204" s="28"/>
      <c r="F204" s="31"/>
      <c r="G204" s="28"/>
      <c r="H204" s="31"/>
      <c r="I204" s="28"/>
      <c r="J204" s="31"/>
      <c r="K204" s="28"/>
      <c r="L204" s="31"/>
      <c r="M204" s="25" t="s">
        <v>53</v>
      </c>
      <c r="N204" s="1" t="s">
        <v>106</v>
      </c>
      <c r="O204" s="1" t="s">
        <v>106</v>
      </c>
      <c r="P204" s="1" t="s">
        <v>53</v>
      </c>
      <c r="Q204" s="1" t="s">
        <v>53</v>
      </c>
      <c r="R204" s="1" t="s">
        <v>53</v>
      </c>
      <c r="AV204" s="1" t="s">
        <v>53</v>
      </c>
      <c r="AW204" s="1" t="s">
        <v>53</v>
      </c>
      <c r="AX204" s="1" t="s">
        <v>53</v>
      </c>
      <c r="AY204" s="1" t="s">
        <v>53</v>
      </c>
      <c r="AZ204" s="1" t="s">
        <v>53</v>
      </c>
    </row>
    <row r="205" spans="1:52" ht="30" customHeight="1" x14ac:dyDescent="0.3">
      <c r="A205" s="26"/>
      <c r="B205" s="26"/>
      <c r="C205" s="26"/>
      <c r="D205" s="26"/>
      <c r="E205" s="28"/>
      <c r="F205" s="31"/>
      <c r="G205" s="28"/>
      <c r="H205" s="31"/>
      <c r="I205" s="28"/>
      <c r="J205" s="31"/>
      <c r="K205" s="28"/>
      <c r="L205" s="31"/>
      <c r="M205" s="26"/>
    </row>
    <row r="206" spans="1:52" ht="30" customHeight="1" x14ac:dyDescent="0.3">
      <c r="A206" s="22" t="s">
        <v>643</v>
      </c>
      <c r="B206" s="23"/>
      <c r="C206" s="23"/>
      <c r="D206" s="23"/>
      <c r="E206" s="27"/>
      <c r="F206" s="30"/>
      <c r="G206" s="27"/>
      <c r="H206" s="30"/>
      <c r="I206" s="27"/>
      <c r="J206" s="30"/>
      <c r="K206" s="27"/>
      <c r="L206" s="30"/>
      <c r="M206" s="24"/>
      <c r="N206" s="1" t="s">
        <v>344</v>
      </c>
    </row>
    <row r="207" spans="1:52" ht="30" customHeight="1" x14ac:dyDescent="0.3">
      <c r="A207" s="25" t="s">
        <v>602</v>
      </c>
      <c r="B207" s="25" t="s">
        <v>603</v>
      </c>
      <c r="C207" s="25" t="s">
        <v>86</v>
      </c>
      <c r="D207" s="26">
        <v>1</v>
      </c>
      <c r="E207" s="28"/>
      <c r="F207" s="31"/>
      <c r="G207" s="28"/>
      <c r="H207" s="31"/>
      <c r="I207" s="28"/>
      <c r="J207" s="31"/>
      <c r="K207" s="28"/>
      <c r="L207" s="31"/>
      <c r="M207" s="25" t="s">
        <v>53</v>
      </c>
      <c r="N207" s="1" t="s">
        <v>344</v>
      </c>
      <c r="O207" s="1" t="s">
        <v>604</v>
      </c>
      <c r="P207" s="1" t="s">
        <v>66</v>
      </c>
      <c r="Q207" s="1" t="s">
        <v>66</v>
      </c>
      <c r="R207" s="1" t="s">
        <v>65</v>
      </c>
      <c r="AV207" s="1" t="s">
        <v>53</v>
      </c>
      <c r="AW207" s="1" t="s">
        <v>644</v>
      </c>
      <c r="AX207" s="1" t="s">
        <v>53</v>
      </c>
      <c r="AY207" s="1" t="s">
        <v>53</v>
      </c>
      <c r="AZ207" s="1" t="s">
        <v>53</v>
      </c>
    </row>
    <row r="208" spans="1:52" ht="30" customHeight="1" x14ac:dyDescent="0.3">
      <c r="A208" s="25" t="s">
        <v>606</v>
      </c>
      <c r="B208" s="25" t="s">
        <v>607</v>
      </c>
      <c r="C208" s="25" t="s">
        <v>86</v>
      </c>
      <c r="D208" s="26">
        <v>1</v>
      </c>
      <c r="E208" s="28"/>
      <c r="F208" s="31"/>
      <c r="G208" s="28"/>
      <c r="H208" s="31"/>
      <c r="I208" s="28"/>
      <c r="J208" s="31"/>
      <c r="K208" s="28"/>
      <c r="L208" s="31"/>
      <c r="M208" s="25" t="s">
        <v>53</v>
      </c>
      <c r="N208" s="1" t="s">
        <v>344</v>
      </c>
      <c r="O208" s="1" t="s">
        <v>608</v>
      </c>
      <c r="P208" s="1" t="s">
        <v>66</v>
      </c>
      <c r="Q208" s="1" t="s">
        <v>66</v>
      </c>
      <c r="R208" s="1" t="s">
        <v>65</v>
      </c>
      <c r="AV208" s="1" t="s">
        <v>53</v>
      </c>
      <c r="AW208" s="1" t="s">
        <v>645</v>
      </c>
      <c r="AX208" s="1" t="s">
        <v>53</v>
      </c>
      <c r="AY208" s="1" t="s">
        <v>53</v>
      </c>
      <c r="AZ208" s="1" t="s">
        <v>53</v>
      </c>
    </row>
    <row r="209" spans="1:52" ht="30" customHeight="1" x14ac:dyDescent="0.3">
      <c r="A209" s="25" t="s">
        <v>610</v>
      </c>
      <c r="B209" s="25" t="s">
        <v>611</v>
      </c>
      <c r="C209" s="25" t="s">
        <v>86</v>
      </c>
      <c r="D209" s="26">
        <v>2</v>
      </c>
      <c r="E209" s="28"/>
      <c r="F209" s="31"/>
      <c r="G209" s="28"/>
      <c r="H209" s="31"/>
      <c r="I209" s="28"/>
      <c r="J209" s="31"/>
      <c r="K209" s="28"/>
      <c r="L209" s="31"/>
      <c r="M209" s="25" t="s">
        <v>53</v>
      </c>
      <c r="N209" s="1" t="s">
        <v>344</v>
      </c>
      <c r="O209" s="1" t="s">
        <v>612</v>
      </c>
      <c r="P209" s="1" t="s">
        <v>66</v>
      </c>
      <c r="Q209" s="1" t="s">
        <v>66</v>
      </c>
      <c r="R209" s="1" t="s">
        <v>65</v>
      </c>
      <c r="AV209" s="1" t="s">
        <v>53</v>
      </c>
      <c r="AW209" s="1" t="s">
        <v>646</v>
      </c>
      <c r="AX209" s="1" t="s">
        <v>53</v>
      </c>
      <c r="AY209" s="1" t="s">
        <v>53</v>
      </c>
      <c r="AZ209" s="1" t="s">
        <v>53</v>
      </c>
    </row>
    <row r="210" spans="1:52" ht="30" customHeight="1" x14ac:dyDescent="0.3">
      <c r="A210" s="25" t="s">
        <v>614</v>
      </c>
      <c r="B210" s="25" t="s">
        <v>615</v>
      </c>
      <c r="C210" s="25" t="s">
        <v>86</v>
      </c>
      <c r="D210" s="26">
        <v>2</v>
      </c>
      <c r="E210" s="28"/>
      <c r="F210" s="31"/>
      <c r="G210" s="28"/>
      <c r="H210" s="31"/>
      <c r="I210" s="28"/>
      <c r="J210" s="31"/>
      <c r="K210" s="28"/>
      <c r="L210" s="31"/>
      <c r="M210" s="25" t="s">
        <v>53</v>
      </c>
      <c r="N210" s="1" t="s">
        <v>344</v>
      </c>
      <c r="O210" s="1" t="s">
        <v>616</v>
      </c>
      <c r="P210" s="1" t="s">
        <v>66</v>
      </c>
      <c r="Q210" s="1" t="s">
        <v>66</v>
      </c>
      <c r="R210" s="1" t="s">
        <v>65</v>
      </c>
      <c r="AV210" s="1" t="s">
        <v>53</v>
      </c>
      <c r="AW210" s="1" t="s">
        <v>647</v>
      </c>
      <c r="AX210" s="1" t="s">
        <v>53</v>
      </c>
      <c r="AY210" s="1" t="s">
        <v>53</v>
      </c>
      <c r="AZ210" s="1" t="s">
        <v>53</v>
      </c>
    </row>
    <row r="211" spans="1:52" ht="30" customHeight="1" x14ac:dyDescent="0.3">
      <c r="A211" s="25" t="s">
        <v>282</v>
      </c>
      <c r="B211" s="25" t="s">
        <v>648</v>
      </c>
      <c r="C211" s="25" t="s">
        <v>86</v>
      </c>
      <c r="D211" s="26">
        <v>1</v>
      </c>
      <c r="E211" s="28"/>
      <c r="F211" s="31"/>
      <c r="G211" s="28"/>
      <c r="H211" s="31"/>
      <c r="I211" s="28"/>
      <c r="J211" s="31"/>
      <c r="K211" s="28"/>
      <c r="L211" s="31"/>
      <c r="M211" s="25" t="s">
        <v>53</v>
      </c>
      <c r="N211" s="1" t="s">
        <v>344</v>
      </c>
      <c r="O211" s="1" t="s">
        <v>649</v>
      </c>
      <c r="P211" s="1" t="s">
        <v>66</v>
      </c>
      <c r="Q211" s="1" t="s">
        <v>66</v>
      </c>
      <c r="R211" s="1" t="s">
        <v>65</v>
      </c>
      <c r="AV211" s="1" t="s">
        <v>53</v>
      </c>
      <c r="AW211" s="1" t="s">
        <v>650</v>
      </c>
      <c r="AX211" s="1" t="s">
        <v>53</v>
      </c>
      <c r="AY211" s="1" t="s">
        <v>53</v>
      </c>
      <c r="AZ211" s="1" t="s">
        <v>53</v>
      </c>
    </row>
    <row r="212" spans="1:52" ht="30" customHeight="1" x14ac:dyDescent="0.3">
      <c r="A212" s="25" t="s">
        <v>445</v>
      </c>
      <c r="B212" s="25" t="s">
        <v>446</v>
      </c>
      <c r="C212" s="25" t="s">
        <v>447</v>
      </c>
      <c r="D212" s="26">
        <f>공량산출근거서_일위대가!K81</f>
        <v>5.3999999999999999E-2</v>
      </c>
      <c r="E212" s="28"/>
      <c r="F212" s="31"/>
      <c r="G212" s="28"/>
      <c r="H212" s="31"/>
      <c r="I212" s="28"/>
      <c r="J212" s="31"/>
      <c r="K212" s="28"/>
      <c r="L212" s="31"/>
      <c r="M212" s="25" t="s">
        <v>53</v>
      </c>
      <c r="N212" s="1" t="s">
        <v>344</v>
      </c>
      <c r="O212" s="1" t="s">
        <v>448</v>
      </c>
      <c r="P212" s="1" t="s">
        <v>66</v>
      </c>
      <c r="Q212" s="1" t="s">
        <v>66</v>
      </c>
      <c r="R212" s="1" t="s">
        <v>65</v>
      </c>
      <c r="V212">
        <v>1</v>
      </c>
      <c r="AV212" s="1" t="s">
        <v>53</v>
      </c>
      <c r="AW212" s="1" t="s">
        <v>651</v>
      </c>
      <c r="AX212" s="1" t="s">
        <v>53</v>
      </c>
      <c r="AY212" s="1" t="s">
        <v>53</v>
      </c>
      <c r="AZ212" s="1" t="s">
        <v>53</v>
      </c>
    </row>
    <row r="213" spans="1:52" ht="30" customHeight="1" x14ac:dyDescent="0.3">
      <c r="A213" s="25" t="s">
        <v>450</v>
      </c>
      <c r="B213" s="25" t="s">
        <v>451</v>
      </c>
      <c r="C213" s="25" t="s">
        <v>397</v>
      </c>
      <c r="D213" s="26">
        <v>1</v>
      </c>
      <c r="E213" s="28"/>
      <c r="F213" s="31"/>
      <c r="G213" s="28"/>
      <c r="H213" s="31"/>
      <c r="I213" s="28"/>
      <c r="J213" s="31"/>
      <c r="K213" s="28"/>
      <c r="L213" s="31"/>
      <c r="M213" s="25" t="s">
        <v>53</v>
      </c>
      <c r="N213" s="1" t="s">
        <v>344</v>
      </c>
      <c r="O213" s="1" t="s">
        <v>398</v>
      </c>
      <c r="P213" s="1" t="s">
        <v>66</v>
      </c>
      <c r="Q213" s="1" t="s">
        <v>66</v>
      </c>
      <c r="R213" s="1" t="s">
        <v>66</v>
      </c>
      <c r="S213">
        <v>1</v>
      </c>
      <c r="T213">
        <v>0</v>
      </c>
      <c r="U213">
        <v>0.03</v>
      </c>
      <c r="AV213" s="1" t="s">
        <v>53</v>
      </c>
      <c r="AW213" s="1" t="s">
        <v>652</v>
      </c>
      <c r="AX213" s="1" t="s">
        <v>53</v>
      </c>
      <c r="AY213" s="1" t="s">
        <v>53</v>
      </c>
      <c r="AZ213" s="1" t="s">
        <v>53</v>
      </c>
    </row>
    <row r="214" spans="1:52" ht="30" customHeight="1" x14ac:dyDescent="0.3">
      <c r="A214" s="25" t="s">
        <v>453</v>
      </c>
      <c r="B214" s="25" t="s">
        <v>53</v>
      </c>
      <c r="C214" s="25" t="s">
        <v>53</v>
      </c>
      <c r="D214" s="26"/>
      <c r="E214" s="28"/>
      <c r="F214" s="31"/>
      <c r="G214" s="28"/>
      <c r="H214" s="31"/>
      <c r="I214" s="28"/>
      <c r="J214" s="31"/>
      <c r="K214" s="28"/>
      <c r="L214" s="31"/>
      <c r="M214" s="25" t="s">
        <v>53</v>
      </c>
      <c r="N214" s="1" t="s">
        <v>106</v>
      </c>
      <c r="O214" s="1" t="s">
        <v>106</v>
      </c>
      <c r="P214" s="1" t="s">
        <v>53</v>
      </c>
      <c r="Q214" s="1" t="s">
        <v>53</v>
      </c>
      <c r="R214" s="1" t="s">
        <v>53</v>
      </c>
      <c r="AV214" s="1" t="s">
        <v>53</v>
      </c>
      <c r="AW214" s="1" t="s">
        <v>53</v>
      </c>
      <c r="AX214" s="1" t="s">
        <v>53</v>
      </c>
      <c r="AY214" s="1" t="s">
        <v>53</v>
      </c>
      <c r="AZ214" s="1" t="s">
        <v>53</v>
      </c>
    </row>
    <row r="215" spans="1:52" ht="30" customHeight="1" x14ac:dyDescent="0.3">
      <c r="A215" s="26"/>
      <c r="B215" s="26"/>
      <c r="C215" s="26"/>
      <c r="D215" s="26"/>
      <c r="E215" s="28"/>
      <c r="F215" s="31"/>
      <c r="G215" s="28"/>
      <c r="H215" s="31"/>
      <c r="I215" s="28"/>
      <c r="J215" s="31"/>
      <c r="K215" s="28"/>
      <c r="L215" s="31"/>
      <c r="M215" s="26"/>
    </row>
    <row r="216" spans="1:52" ht="30" customHeight="1" x14ac:dyDescent="0.3">
      <c r="A216" s="22" t="s">
        <v>653</v>
      </c>
      <c r="B216" s="23"/>
      <c r="C216" s="23"/>
      <c r="D216" s="23"/>
      <c r="E216" s="27"/>
      <c r="F216" s="30"/>
      <c r="G216" s="27"/>
      <c r="H216" s="30"/>
      <c r="I216" s="27"/>
      <c r="J216" s="30"/>
      <c r="K216" s="27"/>
      <c r="L216" s="30"/>
      <c r="M216" s="24"/>
      <c r="N216" s="1" t="s">
        <v>82</v>
      </c>
    </row>
    <row r="217" spans="1:52" ht="30" customHeight="1" x14ac:dyDescent="0.3">
      <c r="A217" s="25" t="s">
        <v>602</v>
      </c>
      <c r="B217" s="25" t="s">
        <v>603</v>
      </c>
      <c r="C217" s="25" t="s">
        <v>86</v>
      </c>
      <c r="D217" s="26">
        <v>1</v>
      </c>
      <c r="E217" s="28"/>
      <c r="F217" s="31"/>
      <c r="G217" s="28"/>
      <c r="H217" s="31"/>
      <c r="I217" s="28"/>
      <c r="J217" s="31"/>
      <c r="K217" s="28"/>
      <c r="L217" s="31"/>
      <c r="M217" s="25" t="s">
        <v>53</v>
      </c>
      <c r="N217" s="1" t="s">
        <v>82</v>
      </c>
      <c r="O217" s="1" t="s">
        <v>604</v>
      </c>
      <c r="P217" s="1" t="s">
        <v>66</v>
      </c>
      <c r="Q217" s="1" t="s">
        <v>66</v>
      </c>
      <c r="R217" s="1" t="s">
        <v>65</v>
      </c>
      <c r="AV217" s="1" t="s">
        <v>53</v>
      </c>
      <c r="AW217" s="1" t="s">
        <v>654</v>
      </c>
      <c r="AX217" s="1" t="s">
        <v>53</v>
      </c>
      <c r="AY217" s="1" t="s">
        <v>53</v>
      </c>
      <c r="AZ217" s="1" t="s">
        <v>53</v>
      </c>
    </row>
    <row r="218" spans="1:52" ht="30" customHeight="1" x14ac:dyDescent="0.3">
      <c r="A218" s="25" t="s">
        <v>606</v>
      </c>
      <c r="B218" s="25" t="s">
        <v>607</v>
      </c>
      <c r="C218" s="25" t="s">
        <v>86</v>
      </c>
      <c r="D218" s="26">
        <v>1</v>
      </c>
      <c r="E218" s="28"/>
      <c r="F218" s="31"/>
      <c r="G218" s="28"/>
      <c r="H218" s="31"/>
      <c r="I218" s="28"/>
      <c r="J218" s="31"/>
      <c r="K218" s="28"/>
      <c r="L218" s="31"/>
      <c r="M218" s="25" t="s">
        <v>53</v>
      </c>
      <c r="N218" s="1" t="s">
        <v>82</v>
      </c>
      <c r="O218" s="1" t="s">
        <v>608</v>
      </c>
      <c r="P218" s="1" t="s">
        <v>66</v>
      </c>
      <c r="Q218" s="1" t="s">
        <v>66</v>
      </c>
      <c r="R218" s="1" t="s">
        <v>65</v>
      </c>
      <c r="AV218" s="1" t="s">
        <v>53</v>
      </c>
      <c r="AW218" s="1" t="s">
        <v>655</v>
      </c>
      <c r="AX218" s="1" t="s">
        <v>53</v>
      </c>
      <c r="AY218" s="1" t="s">
        <v>53</v>
      </c>
      <c r="AZ218" s="1" t="s">
        <v>53</v>
      </c>
    </row>
    <row r="219" spans="1:52" ht="30" customHeight="1" x14ac:dyDescent="0.3">
      <c r="A219" s="25" t="s">
        <v>610</v>
      </c>
      <c r="B219" s="25" t="s">
        <v>611</v>
      </c>
      <c r="C219" s="25" t="s">
        <v>86</v>
      </c>
      <c r="D219" s="26">
        <v>2</v>
      </c>
      <c r="E219" s="28"/>
      <c r="F219" s="31"/>
      <c r="G219" s="28"/>
      <c r="H219" s="31"/>
      <c r="I219" s="28"/>
      <c r="J219" s="31"/>
      <c r="K219" s="28"/>
      <c r="L219" s="31"/>
      <c r="M219" s="25" t="s">
        <v>53</v>
      </c>
      <c r="N219" s="1" t="s">
        <v>82</v>
      </c>
      <c r="O219" s="1" t="s">
        <v>612</v>
      </c>
      <c r="P219" s="1" t="s">
        <v>66</v>
      </c>
      <c r="Q219" s="1" t="s">
        <v>66</v>
      </c>
      <c r="R219" s="1" t="s">
        <v>65</v>
      </c>
      <c r="AV219" s="1" t="s">
        <v>53</v>
      </c>
      <c r="AW219" s="1" t="s">
        <v>656</v>
      </c>
      <c r="AX219" s="1" t="s">
        <v>53</v>
      </c>
      <c r="AY219" s="1" t="s">
        <v>53</v>
      </c>
      <c r="AZ219" s="1" t="s">
        <v>53</v>
      </c>
    </row>
    <row r="220" spans="1:52" ht="30" customHeight="1" x14ac:dyDescent="0.3">
      <c r="A220" s="25" t="s">
        <v>614</v>
      </c>
      <c r="B220" s="25" t="s">
        <v>615</v>
      </c>
      <c r="C220" s="25" t="s">
        <v>86</v>
      </c>
      <c r="D220" s="26">
        <v>2</v>
      </c>
      <c r="E220" s="28"/>
      <c r="F220" s="31"/>
      <c r="G220" s="28"/>
      <c r="H220" s="31"/>
      <c r="I220" s="28"/>
      <c r="J220" s="31"/>
      <c r="K220" s="28"/>
      <c r="L220" s="31"/>
      <c r="M220" s="25" t="s">
        <v>53</v>
      </c>
      <c r="N220" s="1" t="s">
        <v>82</v>
      </c>
      <c r="O220" s="1" t="s">
        <v>616</v>
      </c>
      <c r="P220" s="1" t="s">
        <v>66</v>
      </c>
      <c r="Q220" s="1" t="s">
        <v>66</v>
      </c>
      <c r="R220" s="1" t="s">
        <v>65</v>
      </c>
      <c r="AV220" s="1" t="s">
        <v>53</v>
      </c>
      <c r="AW220" s="1" t="s">
        <v>657</v>
      </c>
      <c r="AX220" s="1" t="s">
        <v>53</v>
      </c>
      <c r="AY220" s="1" t="s">
        <v>53</v>
      </c>
      <c r="AZ220" s="1" t="s">
        <v>53</v>
      </c>
    </row>
    <row r="221" spans="1:52" ht="30" customHeight="1" x14ac:dyDescent="0.3">
      <c r="A221" s="25" t="s">
        <v>282</v>
      </c>
      <c r="B221" s="25" t="s">
        <v>658</v>
      </c>
      <c r="C221" s="25" t="s">
        <v>86</v>
      </c>
      <c r="D221" s="26">
        <v>1</v>
      </c>
      <c r="E221" s="28"/>
      <c r="F221" s="31"/>
      <c r="G221" s="28"/>
      <c r="H221" s="31"/>
      <c r="I221" s="28"/>
      <c r="J221" s="31"/>
      <c r="K221" s="28"/>
      <c r="L221" s="31"/>
      <c r="M221" s="25" t="s">
        <v>53</v>
      </c>
      <c r="N221" s="1" t="s">
        <v>82</v>
      </c>
      <c r="O221" s="1" t="s">
        <v>659</v>
      </c>
      <c r="P221" s="1" t="s">
        <v>66</v>
      </c>
      <c r="Q221" s="1" t="s">
        <v>66</v>
      </c>
      <c r="R221" s="1" t="s">
        <v>65</v>
      </c>
      <c r="AV221" s="1" t="s">
        <v>53</v>
      </c>
      <c r="AW221" s="1" t="s">
        <v>660</v>
      </c>
      <c r="AX221" s="1" t="s">
        <v>53</v>
      </c>
      <c r="AY221" s="1" t="s">
        <v>53</v>
      </c>
      <c r="AZ221" s="1" t="s">
        <v>53</v>
      </c>
    </row>
    <row r="222" spans="1:52" ht="30" customHeight="1" x14ac:dyDescent="0.3">
      <c r="A222" s="25" t="s">
        <v>445</v>
      </c>
      <c r="B222" s="25" t="s">
        <v>446</v>
      </c>
      <c r="C222" s="25" t="s">
        <v>447</v>
      </c>
      <c r="D222" s="26">
        <f>공량산출근거서_일위대가!K84</f>
        <v>5.3999999999999999E-2</v>
      </c>
      <c r="E222" s="28"/>
      <c r="F222" s="31"/>
      <c r="G222" s="28"/>
      <c r="H222" s="31"/>
      <c r="I222" s="28"/>
      <c r="J222" s="31"/>
      <c r="K222" s="28"/>
      <c r="L222" s="31"/>
      <c r="M222" s="25" t="s">
        <v>53</v>
      </c>
      <c r="N222" s="1" t="s">
        <v>82</v>
      </c>
      <c r="O222" s="1" t="s">
        <v>448</v>
      </c>
      <c r="P222" s="1" t="s">
        <v>66</v>
      </c>
      <c r="Q222" s="1" t="s">
        <v>66</v>
      </c>
      <c r="R222" s="1" t="s">
        <v>65</v>
      </c>
      <c r="V222">
        <v>1</v>
      </c>
      <c r="AV222" s="1" t="s">
        <v>53</v>
      </c>
      <c r="AW222" s="1" t="s">
        <v>661</v>
      </c>
      <c r="AX222" s="1" t="s">
        <v>53</v>
      </c>
      <c r="AY222" s="1" t="s">
        <v>53</v>
      </c>
      <c r="AZ222" s="1" t="s">
        <v>53</v>
      </c>
    </row>
    <row r="223" spans="1:52" ht="30" customHeight="1" x14ac:dyDescent="0.3">
      <c r="A223" s="25" t="s">
        <v>450</v>
      </c>
      <c r="B223" s="25" t="s">
        <v>451</v>
      </c>
      <c r="C223" s="25" t="s">
        <v>397</v>
      </c>
      <c r="D223" s="26">
        <v>1</v>
      </c>
      <c r="E223" s="28"/>
      <c r="F223" s="31"/>
      <c r="G223" s="28"/>
      <c r="H223" s="31"/>
      <c r="I223" s="28"/>
      <c r="J223" s="31"/>
      <c r="K223" s="28"/>
      <c r="L223" s="31"/>
      <c r="M223" s="25" t="s">
        <v>53</v>
      </c>
      <c r="N223" s="1" t="s">
        <v>82</v>
      </c>
      <c r="O223" s="1" t="s">
        <v>398</v>
      </c>
      <c r="P223" s="1" t="s">
        <v>66</v>
      </c>
      <c r="Q223" s="1" t="s">
        <v>66</v>
      </c>
      <c r="R223" s="1" t="s">
        <v>66</v>
      </c>
      <c r="S223">
        <v>1</v>
      </c>
      <c r="T223">
        <v>0</v>
      </c>
      <c r="U223">
        <v>0.03</v>
      </c>
      <c r="AV223" s="1" t="s">
        <v>53</v>
      </c>
      <c r="AW223" s="1" t="s">
        <v>662</v>
      </c>
      <c r="AX223" s="1" t="s">
        <v>53</v>
      </c>
      <c r="AY223" s="1" t="s">
        <v>53</v>
      </c>
      <c r="AZ223" s="1" t="s">
        <v>53</v>
      </c>
    </row>
    <row r="224" spans="1:52" ht="30" customHeight="1" x14ac:dyDescent="0.3">
      <c r="A224" s="25" t="s">
        <v>453</v>
      </c>
      <c r="B224" s="25" t="s">
        <v>53</v>
      </c>
      <c r="C224" s="25" t="s">
        <v>53</v>
      </c>
      <c r="D224" s="26"/>
      <c r="E224" s="28"/>
      <c r="F224" s="31"/>
      <c r="G224" s="28"/>
      <c r="H224" s="31"/>
      <c r="I224" s="28"/>
      <c r="J224" s="31"/>
      <c r="K224" s="28"/>
      <c r="L224" s="31"/>
      <c r="M224" s="25" t="s">
        <v>53</v>
      </c>
      <c r="N224" s="1" t="s">
        <v>106</v>
      </c>
      <c r="O224" s="1" t="s">
        <v>106</v>
      </c>
      <c r="P224" s="1" t="s">
        <v>53</v>
      </c>
      <c r="Q224" s="1" t="s">
        <v>53</v>
      </c>
      <c r="R224" s="1" t="s">
        <v>53</v>
      </c>
      <c r="AV224" s="1" t="s">
        <v>53</v>
      </c>
      <c r="AW224" s="1" t="s">
        <v>53</v>
      </c>
      <c r="AX224" s="1" t="s">
        <v>53</v>
      </c>
      <c r="AY224" s="1" t="s">
        <v>53</v>
      </c>
      <c r="AZ224" s="1" t="s">
        <v>53</v>
      </c>
    </row>
    <row r="225" spans="1:52" ht="30" customHeight="1" x14ac:dyDescent="0.3">
      <c r="A225" s="26"/>
      <c r="B225" s="26"/>
      <c r="C225" s="26"/>
      <c r="D225" s="26"/>
      <c r="E225" s="28"/>
      <c r="F225" s="31"/>
      <c r="G225" s="28"/>
      <c r="H225" s="31"/>
      <c r="I225" s="28"/>
      <c r="J225" s="31"/>
      <c r="K225" s="28"/>
      <c r="L225" s="31"/>
      <c r="M225" s="26"/>
    </row>
    <row r="226" spans="1:52" ht="30" customHeight="1" x14ac:dyDescent="0.3">
      <c r="A226" s="22" t="s">
        <v>663</v>
      </c>
      <c r="B226" s="23"/>
      <c r="C226" s="23"/>
      <c r="D226" s="23"/>
      <c r="E226" s="27"/>
      <c r="F226" s="30"/>
      <c r="G226" s="27"/>
      <c r="H226" s="30"/>
      <c r="I226" s="27"/>
      <c r="J226" s="30"/>
      <c r="K226" s="27"/>
      <c r="L226" s="30"/>
      <c r="M226" s="24"/>
      <c r="N226" s="1" t="s">
        <v>214</v>
      </c>
    </row>
    <row r="227" spans="1:52" ht="30" customHeight="1" x14ac:dyDescent="0.3">
      <c r="A227" s="25" t="s">
        <v>602</v>
      </c>
      <c r="B227" s="25" t="s">
        <v>603</v>
      </c>
      <c r="C227" s="25" t="s">
        <v>86</v>
      </c>
      <c r="D227" s="26">
        <v>1</v>
      </c>
      <c r="E227" s="28"/>
      <c r="F227" s="31"/>
      <c r="G227" s="28"/>
      <c r="H227" s="31"/>
      <c r="I227" s="28"/>
      <c r="J227" s="31"/>
      <c r="K227" s="28"/>
      <c r="L227" s="31"/>
      <c r="M227" s="25" t="s">
        <v>53</v>
      </c>
      <c r="N227" s="1" t="s">
        <v>214</v>
      </c>
      <c r="O227" s="1" t="s">
        <v>604</v>
      </c>
      <c r="P227" s="1" t="s">
        <v>66</v>
      </c>
      <c r="Q227" s="1" t="s">
        <v>66</v>
      </c>
      <c r="R227" s="1" t="s">
        <v>65</v>
      </c>
      <c r="AV227" s="1" t="s">
        <v>53</v>
      </c>
      <c r="AW227" s="1" t="s">
        <v>664</v>
      </c>
      <c r="AX227" s="1" t="s">
        <v>53</v>
      </c>
      <c r="AY227" s="1" t="s">
        <v>53</v>
      </c>
      <c r="AZ227" s="1" t="s">
        <v>53</v>
      </c>
    </row>
    <row r="228" spans="1:52" ht="30" customHeight="1" x14ac:dyDescent="0.3">
      <c r="A228" s="25" t="s">
        <v>606</v>
      </c>
      <c r="B228" s="25" t="s">
        <v>607</v>
      </c>
      <c r="C228" s="25" t="s">
        <v>86</v>
      </c>
      <c r="D228" s="26">
        <v>1</v>
      </c>
      <c r="E228" s="28"/>
      <c r="F228" s="31"/>
      <c r="G228" s="28"/>
      <c r="H228" s="31"/>
      <c r="I228" s="28"/>
      <c r="J228" s="31"/>
      <c r="K228" s="28"/>
      <c r="L228" s="31"/>
      <c r="M228" s="25" t="s">
        <v>53</v>
      </c>
      <c r="N228" s="1" t="s">
        <v>214</v>
      </c>
      <c r="O228" s="1" t="s">
        <v>608</v>
      </c>
      <c r="P228" s="1" t="s">
        <v>66</v>
      </c>
      <c r="Q228" s="1" t="s">
        <v>66</v>
      </c>
      <c r="R228" s="1" t="s">
        <v>65</v>
      </c>
      <c r="AV228" s="1" t="s">
        <v>53</v>
      </c>
      <c r="AW228" s="1" t="s">
        <v>665</v>
      </c>
      <c r="AX228" s="1" t="s">
        <v>53</v>
      </c>
      <c r="AY228" s="1" t="s">
        <v>53</v>
      </c>
      <c r="AZ228" s="1" t="s">
        <v>53</v>
      </c>
    </row>
    <row r="229" spans="1:52" ht="30" customHeight="1" x14ac:dyDescent="0.3">
      <c r="A229" s="25" t="s">
        <v>610</v>
      </c>
      <c r="B229" s="25" t="s">
        <v>611</v>
      </c>
      <c r="C229" s="25" t="s">
        <v>86</v>
      </c>
      <c r="D229" s="26">
        <v>2</v>
      </c>
      <c r="E229" s="28"/>
      <c r="F229" s="31"/>
      <c r="G229" s="28"/>
      <c r="H229" s="31"/>
      <c r="I229" s="28"/>
      <c r="J229" s="31"/>
      <c r="K229" s="28"/>
      <c r="L229" s="31"/>
      <c r="M229" s="25" t="s">
        <v>53</v>
      </c>
      <c r="N229" s="1" t="s">
        <v>214</v>
      </c>
      <c r="O229" s="1" t="s">
        <v>612</v>
      </c>
      <c r="P229" s="1" t="s">
        <v>66</v>
      </c>
      <c r="Q229" s="1" t="s">
        <v>66</v>
      </c>
      <c r="R229" s="1" t="s">
        <v>65</v>
      </c>
      <c r="AV229" s="1" t="s">
        <v>53</v>
      </c>
      <c r="AW229" s="1" t="s">
        <v>666</v>
      </c>
      <c r="AX229" s="1" t="s">
        <v>53</v>
      </c>
      <c r="AY229" s="1" t="s">
        <v>53</v>
      </c>
      <c r="AZ229" s="1" t="s">
        <v>53</v>
      </c>
    </row>
    <row r="230" spans="1:52" ht="30" customHeight="1" x14ac:dyDescent="0.3">
      <c r="A230" s="25" t="s">
        <v>614</v>
      </c>
      <c r="B230" s="25" t="s">
        <v>615</v>
      </c>
      <c r="C230" s="25" t="s">
        <v>86</v>
      </c>
      <c r="D230" s="26">
        <v>2</v>
      </c>
      <c r="E230" s="28"/>
      <c r="F230" s="31"/>
      <c r="G230" s="28"/>
      <c r="H230" s="31"/>
      <c r="I230" s="28"/>
      <c r="J230" s="31"/>
      <c r="K230" s="28"/>
      <c r="L230" s="31"/>
      <c r="M230" s="25" t="s">
        <v>53</v>
      </c>
      <c r="N230" s="1" t="s">
        <v>214</v>
      </c>
      <c r="O230" s="1" t="s">
        <v>616</v>
      </c>
      <c r="P230" s="1" t="s">
        <v>66</v>
      </c>
      <c r="Q230" s="1" t="s">
        <v>66</v>
      </c>
      <c r="R230" s="1" t="s">
        <v>65</v>
      </c>
      <c r="AV230" s="1" t="s">
        <v>53</v>
      </c>
      <c r="AW230" s="1" t="s">
        <v>667</v>
      </c>
      <c r="AX230" s="1" t="s">
        <v>53</v>
      </c>
      <c r="AY230" s="1" t="s">
        <v>53</v>
      </c>
      <c r="AZ230" s="1" t="s">
        <v>53</v>
      </c>
    </row>
    <row r="231" spans="1:52" ht="30" customHeight="1" x14ac:dyDescent="0.3">
      <c r="A231" s="25" t="s">
        <v>212</v>
      </c>
      <c r="B231" s="25" t="s">
        <v>53</v>
      </c>
      <c r="C231" s="25" t="s">
        <v>86</v>
      </c>
      <c r="D231" s="26">
        <v>1</v>
      </c>
      <c r="E231" s="28"/>
      <c r="F231" s="31"/>
      <c r="G231" s="28"/>
      <c r="H231" s="31"/>
      <c r="I231" s="28"/>
      <c r="J231" s="31"/>
      <c r="K231" s="28"/>
      <c r="L231" s="31"/>
      <c r="M231" s="25" t="s">
        <v>53</v>
      </c>
      <c r="N231" s="1" t="s">
        <v>214</v>
      </c>
      <c r="O231" s="1" t="s">
        <v>668</v>
      </c>
      <c r="P231" s="1" t="s">
        <v>66</v>
      </c>
      <c r="Q231" s="1" t="s">
        <v>66</v>
      </c>
      <c r="R231" s="1" t="s">
        <v>65</v>
      </c>
      <c r="AV231" s="1" t="s">
        <v>53</v>
      </c>
      <c r="AW231" s="1" t="s">
        <v>669</v>
      </c>
      <c r="AX231" s="1" t="s">
        <v>53</v>
      </c>
      <c r="AY231" s="1" t="s">
        <v>53</v>
      </c>
      <c r="AZ231" s="1" t="s">
        <v>53</v>
      </c>
    </row>
    <row r="232" spans="1:52" ht="30" customHeight="1" x14ac:dyDescent="0.3">
      <c r="A232" s="25" t="s">
        <v>445</v>
      </c>
      <c r="B232" s="25" t="s">
        <v>446</v>
      </c>
      <c r="C232" s="25" t="s">
        <v>447</v>
      </c>
      <c r="D232" s="26">
        <f>공량산출근거서_일위대가!K87</f>
        <v>5.3999999999999999E-2</v>
      </c>
      <c r="E232" s="28"/>
      <c r="F232" s="31"/>
      <c r="G232" s="28"/>
      <c r="H232" s="31"/>
      <c r="I232" s="28"/>
      <c r="J232" s="31"/>
      <c r="K232" s="28"/>
      <c r="L232" s="31"/>
      <c r="M232" s="25" t="s">
        <v>53</v>
      </c>
      <c r="N232" s="1" t="s">
        <v>214</v>
      </c>
      <c r="O232" s="1" t="s">
        <v>448</v>
      </c>
      <c r="P232" s="1" t="s">
        <v>66</v>
      </c>
      <c r="Q232" s="1" t="s">
        <v>66</v>
      </c>
      <c r="R232" s="1" t="s">
        <v>65</v>
      </c>
      <c r="V232">
        <v>1</v>
      </c>
      <c r="AV232" s="1" t="s">
        <v>53</v>
      </c>
      <c r="AW232" s="1" t="s">
        <v>670</v>
      </c>
      <c r="AX232" s="1" t="s">
        <v>53</v>
      </c>
      <c r="AY232" s="1" t="s">
        <v>53</v>
      </c>
      <c r="AZ232" s="1" t="s">
        <v>53</v>
      </c>
    </row>
    <row r="233" spans="1:52" ht="30" customHeight="1" x14ac:dyDescent="0.3">
      <c r="A233" s="25" t="s">
        <v>450</v>
      </c>
      <c r="B233" s="25" t="s">
        <v>451</v>
      </c>
      <c r="C233" s="25" t="s">
        <v>397</v>
      </c>
      <c r="D233" s="26">
        <v>1</v>
      </c>
      <c r="E233" s="28"/>
      <c r="F233" s="31"/>
      <c r="G233" s="28"/>
      <c r="H233" s="31"/>
      <c r="I233" s="28"/>
      <c r="J233" s="31"/>
      <c r="K233" s="28"/>
      <c r="L233" s="31"/>
      <c r="M233" s="25" t="s">
        <v>53</v>
      </c>
      <c r="N233" s="1" t="s">
        <v>214</v>
      </c>
      <c r="O233" s="1" t="s">
        <v>398</v>
      </c>
      <c r="P233" s="1" t="s">
        <v>66</v>
      </c>
      <c r="Q233" s="1" t="s">
        <v>66</v>
      </c>
      <c r="R233" s="1" t="s">
        <v>66</v>
      </c>
      <c r="S233">
        <v>1</v>
      </c>
      <c r="T233">
        <v>0</v>
      </c>
      <c r="U233">
        <v>0.03</v>
      </c>
      <c r="AV233" s="1" t="s">
        <v>53</v>
      </c>
      <c r="AW233" s="1" t="s">
        <v>671</v>
      </c>
      <c r="AX233" s="1" t="s">
        <v>53</v>
      </c>
      <c r="AY233" s="1" t="s">
        <v>53</v>
      </c>
      <c r="AZ233" s="1" t="s">
        <v>53</v>
      </c>
    </row>
    <row r="234" spans="1:52" ht="30" customHeight="1" x14ac:dyDescent="0.3">
      <c r="A234" s="25" t="s">
        <v>453</v>
      </c>
      <c r="B234" s="25" t="s">
        <v>53</v>
      </c>
      <c r="C234" s="25" t="s">
        <v>53</v>
      </c>
      <c r="D234" s="26"/>
      <c r="E234" s="28"/>
      <c r="F234" s="31"/>
      <c r="G234" s="28"/>
      <c r="H234" s="31"/>
      <c r="I234" s="28"/>
      <c r="J234" s="31"/>
      <c r="K234" s="28"/>
      <c r="L234" s="31"/>
      <c r="M234" s="25" t="s">
        <v>53</v>
      </c>
      <c r="N234" s="1" t="s">
        <v>106</v>
      </c>
      <c r="O234" s="1" t="s">
        <v>106</v>
      </c>
      <c r="P234" s="1" t="s">
        <v>53</v>
      </c>
      <c r="Q234" s="1" t="s">
        <v>53</v>
      </c>
      <c r="R234" s="1" t="s">
        <v>53</v>
      </c>
      <c r="AV234" s="1" t="s">
        <v>53</v>
      </c>
      <c r="AW234" s="1" t="s">
        <v>53</v>
      </c>
      <c r="AX234" s="1" t="s">
        <v>53</v>
      </c>
      <c r="AY234" s="1" t="s">
        <v>53</v>
      </c>
      <c r="AZ234" s="1" t="s">
        <v>53</v>
      </c>
    </row>
    <row r="235" spans="1:52" ht="30" customHeight="1" x14ac:dyDescent="0.3">
      <c r="A235" s="26"/>
      <c r="B235" s="26"/>
      <c r="C235" s="26"/>
      <c r="D235" s="26"/>
      <c r="E235" s="28"/>
      <c r="F235" s="31"/>
      <c r="G235" s="28"/>
      <c r="H235" s="31"/>
      <c r="I235" s="28"/>
      <c r="J235" s="31"/>
      <c r="K235" s="28"/>
      <c r="L235" s="31"/>
      <c r="M235" s="26"/>
    </row>
    <row r="236" spans="1:52" ht="30" customHeight="1" x14ac:dyDescent="0.3">
      <c r="A236" s="22" t="s">
        <v>672</v>
      </c>
      <c r="B236" s="23"/>
      <c r="C236" s="23"/>
      <c r="D236" s="23"/>
      <c r="E236" s="27"/>
      <c r="F236" s="30"/>
      <c r="G236" s="27"/>
      <c r="H236" s="30"/>
      <c r="I236" s="27"/>
      <c r="J236" s="30"/>
      <c r="K236" s="27"/>
      <c r="L236" s="30"/>
      <c r="M236" s="24"/>
      <c r="N236" s="1" t="s">
        <v>349</v>
      </c>
    </row>
    <row r="237" spans="1:52" ht="30" customHeight="1" x14ac:dyDescent="0.3">
      <c r="A237" s="25" t="s">
        <v>673</v>
      </c>
      <c r="B237" s="25" t="s">
        <v>674</v>
      </c>
      <c r="C237" s="25" t="s">
        <v>62</v>
      </c>
      <c r="D237" s="26">
        <v>0.1</v>
      </c>
      <c r="E237" s="28"/>
      <c r="F237" s="31"/>
      <c r="G237" s="28"/>
      <c r="H237" s="31"/>
      <c r="I237" s="28"/>
      <c r="J237" s="31"/>
      <c r="K237" s="28"/>
      <c r="L237" s="31"/>
      <c r="M237" s="25" t="s">
        <v>53</v>
      </c>
      <c r="N237" s="1" t="s">
        <v>349</v>
      </c>
      <c r="O237" s="1" t="s">
        <v>675</v>
      </c>
      <c r="P237" s="1" t="s">
        <v>66</v>
      </c>
      <c r="Q237" s="1" t="s">
        <v>66</v>
      </c>
      <c r="R237" s="1" t="s">
        <v>65</v>
      </c>
      <c r="AV237" s="1" t="s">
        <v>53</v>
      </c>
      <c r="AW237" s="1" t="s">
        <v>676</v>
      </c>
      <c r="AX237" s="1" t="s">
        <v>53</v>
      </c>
      <c r="AY237" s="1" t="s">
        <v>53</v>
      </c>
      <c r="AZ237" s="1" t="s">
        <v>53</v>
      </c>
    </row>
    <row r="238" spans="1:52" ht="30" customHeight="1" x14ac:dyDescent="0.3">
      <c r="A238" s="25" t="s">
        <v>677</v>
      </c>
      <c r="B238" s="25" t="s">
        <v>678</v>
      </c>
      <c r="C238" s="25" t="s">
        <v>86</v>
      </c>
      <c r="D238" s="26">
        <v>2</v>
      </c>
      <c r="E238" s="28"/>
      <c r="F238" s="31"/>
      <c r="G238" s="28"/>
      <c r="H238" s="31"/>
      <c r="I238" s="28"/>
      <c r="J238" s="31"/>
      <c r="K238" s="28"/>
      <c r="L238" s="31"/>
      <c r="M238" s="25" t="s">
        <v>53</v>
      </c>
      <c r="N238" s="1" t="s">
        <v>349</v>
      </c>
      <c r="O238" s="1" t="s">
        <v>679</v>
      </c>
      <c r="P238" s="1" t="s">
        <v>66</v>
      </c>
      <c r="Q238" s="1" t="s">
        <v>66</v>
      </c>
      <c r="R238" s="1" t="s">
        <v>65</v>
      </c>
      <c r="AV238" s="1" t="s">
        <v>53</v>
      </c>
      <c r="AW238" s="1" t="s">
        <v>680</v>
      </c>
      <c r="AX238" s="1" t="s">
        <v>53</v>
      </c>
      <c r="AY238" s="1" t="s">
        <v>53</v>
      </c>
      <c r="AZ238" s="1" t="s">
        <v>53</v>
      </c>
    </row>
    <row r="239" spans="1:52" ht="30" customHeight="1" x14ac:dyDescent="0.3">
      <c r="A239" s="25" t="s">
        <v>610</v>
      </c>
      <c r="B239" s="25" t="s">
        <v>611</v>
      </c>
      <c r="C239" s="25" t="s">
        <v>86</v>
      </c>
      <c r="D239" s="26">
        <v>2</v>
      </c>
      <c r="E239" s="28"/>
      <c r="F239" s="31"/>
      <c r="G239" s="28"/>
      <c r="H239" s="31"/>
      <c r="I239" s="28"/>
      <c r="J239" s="31"/>
      <c r="K239" s="28"/>
      <c r="L239" s="31"/>
      <c r="M239" s="25" t="s">
        <v>53</v>
      </c>
      <c r="N239" s="1" t="s">
        <v>349</v>
      </c>
      <c r="O239" s="1" t="s">
        <v>612</v>
      </c>
      <c r="P239" s="1" t="s">
        <v>66</v>
      </c>
      <c r="Q239" s="1" t="s">
        <v>66</v>
      </c>
      <c r="R239" s="1" t="s">
        <v>65</v>
      </c>
      <c r="AV239" s="1" t="s">
        <v>53</v>
      </c>
      <c r="AW239" s="1" t="s">
        <v>681</v>
      </c>
      <c r="AX239" s="1" t="s">
        <v>53</v>
      </c>
      <c r="AY239" s="1" t="s">
        <v>53</v>
      </c>
      <c r="AZ239" s="1" t="s">
        <v>53</v>
      </c>
    </row>
    <row r="240" spans="1:52" ht="30" customHeight="1" x14ac:dyDescent="0.3">
      <c r="A240" s="25" t="s">
        <v>614</v>
      </c>
      <c r="B240" s="25" t="s">
        <v>615</v>
      </c>
      <c r="C240" s="25" t="s">
        <v>86</v>
      </c>
      <c r="D240" s="26">
        <v>2</v>
      </c>
      <c r="E240" s="28"/>
      <c r="F240" s="31"/>
      <c r="G240" s="28"/>
      <c r="H240" s="31"/>
      <c r="I240" s="28"/>
      <c r="J240" s="31"/>
      <c r="K240" s="28"/>
      <c r="L240" s="31"/>
      <c r="M240" s="25" t="s">
        <v>53</v>
      </c>
      <c r="N240" s="1" t="s">
        <v>349</v>
      </c>
      <c r="O240" s="1" t="s">
        <v>616</v>
      </c>
      <c r="P240" s="1" t="s">
        <v>66</v>
      </c>
      <c r="Q240" s="1" t="s">
        <v>66</v>
      </c>
      <c r="R240" s="1" t="s">
        <v>65</v>
      </c>
      <c r="AV240" s="1" t="s">
        <v>53</v>
      </c>
      <c r="AW240" s="1" t="s">
        <v>682</v>
      </c>
      <c r="AX240" s="1" t="s">
        <v>53</v>
      </c>
      <c r="AY240" s="1" t="s">
        <v>53</v>
      </c>
      <c r="AZ240" s="1" t="s">
        <v>53</v>
      </c>
    </row>
    <row r="241" spans="1:52" ht="30" customHeight="1" x14ac:dyDescent="0.3">
      <c r="A241" s="25" t="s">
        <v>282</v>
      </c>
      <c r="B241" s="25" t="s">
        <v>683</v>
      </c>
      <c r="C241" s="25" t="s">
        <v>86</v>
      </c>
      <c r="D241" s="26">
        <v>1</v>
      </c>
      <c r="E241" s="28"/>
      <c r="F241" s="31"/>
      <c r="G241" s="28"/>
      <c r="H241" s="31"/>
      <c r="I241" s="28"/>
      <c r="J241" s="31"/>
      <c r="K241" s="28"/>
      <c r="L241" s="31"/>
      <c r="M241" s="25" t="s">
        <v>53</v>
      </c>
      <c r="N241" s="1" t="s">
        <v>349</v>
      </c>
      <c r="O241" s="1" t="s">
        <v>684</v>
      </c>
      <c r="P241" s="1" t="s">
        <v>66</v>
      </c>
      <c r="Q241" s="1" t="s">
        <v>66</v>
      </c>
      <c r="R241" s="1" t="s">
        <v>65</v>
      </c>
      <c r="AV241" s="1" t="s">
        <v>53</v>
      </c>
      <c r="AW241" s="1" t="s">
        <v>685</v>
      </c>
      <c r="AX241" s="1" t="s">
        <v>53</v>
      </c>
      <c r="AY241" s="1" t="s">
        <v>53</v>
      </c>
      <c r="AZ241" s="1" t="s">
        <v>53</v>
      </c>
    </row>
    <row r="242" spans="1:52" ht="30" customHeight="1" x14ac:dyDescent="0.3">
      <c r="A242" s="25" t="s">
        <v>445</v>
      </c>
      <c r="B242" s="25" t="s">
        <v>446</v>
      </c>
      <c r="C242" s="25" t="s">
        <v>447</v>
      </c>
      <c r="D242" s="26">
        <f>공량산출근거서_일위대가!K90</f>
        <v>7.1999999999999995E-2</v>
      </c>
      <c r="E242" s="28"/>
      <c r="F242" s="31"/>
      <c r="G242" s="28"/>
      <c r="H242" s="31"/>
      <c r="I242" s="28"/>
      <c r="J242" s="31"/>
      <c r="K242" s="28"/>
      <c r="L242" s="31"/>
      <c r="M242" s="25" t="s">
        <v>53</v>
      </c>
      <c r="N242" s="1" t="s">
        <v>349</v>
      </c>
      <c r="O242" s="1" t="s">
        <v>448</v>
      </c>
      <c r="P242" s="1" t="s">
        <v>66</v>
      </c>
      <c r="Q242" s="1" t="s">
        <v>66</v>
      </c>
      <c r="R242" s="1" t="s">
        <v>65</v>
      </c>
      <c r="V242">
        <v>1</v>
      </c>
      <c r="AV242" s="1" t="s">
        <v>53</v>
      </c>
      <c r="AW242" s="1" t="s">
        <v>686</v>
      </c>
      <c r="AX242" s="1" t="s">
        <v>53</v>
      </c>
      <c r="AY242" s="1" t="s">
        <v>53</v>
      </c>
      <c r="AZ242" s="1" t="s">
        <v>53</v>
      </c>
    </row>
    <row r="243" spans="1:52" ht="30" customHeight="1" x14ac:dyDescent="0.3">
      <c r="A243" s="25" t="s">
        <v>450</v>
      </c>
      <c r="B243" s="25" t="s">
        <v>451</v>
      </c>
      <c r="C243" s="25" t="s">
        <v>397</v>
      </c>
      <c r="D243" s="26">
        <v>1</v>
      </c>
      <c r="E243" s="28"/>
      <c r="F243" s="31"/>
      <c r="G243" s="28"/>
      <c r="H243" s="31"/>
      <c r="I243" s="28"/>
      <c r="J243" s="31"/>
      <c r="K243" s="28"/>
      <c r="L243" s="31"/>
      <c r="M243" s="25" t="s">
        <v>53</v>
      </c>
      <c r="N243" s="1" t="s">
        <v>349</v>
      </c>
      <c r="O243" s="1" t="s">
        <v>398</v>
      </c>
      <c r="P243" s="1" t="s">
        <v>66</v>
      </c>
      <c r="Q243" s="1" t="s">
        <v>66</v>
      </c>
      <c r="R243" s="1" t="s">
        <v>66</v>
      </c>
      <c r="S243">
        <v>1</v>
      </c>
      <c r="T243">
        <v>0</v>
      </c>
      <c r="U243">
        <v>0.03</v>
      </c>
      <c r="AV243" s="1" t="s">
        <v>53</v>
      </c>
      <c r="AW243" s="1" t="s">
        <v>687</v>
      </c>
      <c r="AX243" s="1" t="s">
        <v>53</v>
      </c>
      <c r="AY243" s="1" t="s">
        <v>53</v>
      </c>
      <c r="AZ243" s="1" t="s">
        <v>53</v>
      </c>
    </row>
    <row r="244" spans="1:52" ht="30" customHeight="1" x14ac:dyDescent="0.3">
      <c r="A244" s="25" t="s">
        <v>453</v>
      </c>
      <c r="B244" s="25" t="s">
        <v>53</v>
      </c>
      <c r="C244" s="25" t="s">
        <v>53</v>
      </c>
      <c r="D244" s="26"/>
      <c r="E244" s="28"/>
      <c r="F244" s="31"/>
      <c r="G244" s="28"/>
      <c r="H244" s="31"/>
      <c r="I244" s="28"/>
      <c r="J244" s="31"/>
      <c r="K244" s="28"/>
      <c r="L244" s="31"/>
      <c r="M244" s="25" t="s">
        <v>53</v>
      </c>
      <c r="N244" s="1" t="s">
        <v>106</v>
      </c>
      <c r="O244" s="1" t="s">
        <v>106</v>
      </c>
      <c r="P244" s="1" t="s">
        <v>53</v>
      </c>
      <c r="Q244" s="1" t="s">
        <v>53</v>
      </c>
      <c r="R244" s="1" t="s">
        <v>53</v>
      </c>
      <c r="AV244" s="1" t="s">
        <v>53</v>
      </c>
      <c r="AW244" s="1" t="s">
        <v>53</v>
      </c>
      <c r="AX244" s="1" t="s">
        <v>53</v>
      </c>
      <c r="AY244" s="1" t="s">
        <v>53</v>
      </c>
      <c r="AZ244" s="1" t="s">
        <v>53</v>
      </c>
    </row>
    <row r="245" spans="1:52" ht="30" customHeight="1" x14ac:dyDescent="0.3">
      <c r="A245" s="26"/>
      <c r="B245" s="26"/>
      <c r="C245" s="26"/>
      <c r="D245" s="26"/>
      <c r="E245" s="28"/>
      <c r="F245" s="31"/>
      <c r="G245" s="28"/>
      <c r="H245" s="31"/>
      <c r="I245" s="28"/>
      <c r="J245" s="31"/>
      <c r="K245" s="28"/>
      <c r="L245" s="31"/>
      <c r="M245" s="26"/>
    </row>
    <row r="246" spans="1:52" ht="30" customHeight="1" x14ac:dyDescent="0.3">
      <c r="A246" s="22" t="s">
        <v>688</v>
      </c>
      <c r="B246" s="23"/>
      <c r="C246" s="23"/>
      <c r="D246" s="23"/>
      <c r="E246" s="27"/>
      <c r="F246" s="30"/>
      <c r="G246" s="27"/>
      <c r="H246" s="30"/>
      <c r="I246" s="27"/>
      <c r="J246" s="30"/>
      <c r="K246" s="27"/>
      <c r="L246" s="30"/>
      <c r="M246" s="24"/>
      <c r="N246" s="1" t="s">
        <v>71</v>
      </c>
    </row>
    <row r="247" spans="1:52" ht="30" customHeight="1" x14ac:dyDescent="0.3">
      <c r="A247" s="25" t="s">
        <v>68</v>
      </c>
      <c r="B247" s="25" t="s">
        <v>690</v>
      </c>
      <c r="C247" s="25" t="s">
        <v>62</v>
      </c>
      <c r="D247" s="26">
        <v>1</v>
      </c>
      <c r="E247" s="28"/>
      <c r="F247" s="31"/>
      <c r="G247" s="28"/>
      <c r="H247" s="31"/>
      <c r="I247" s="28"/>
      <c r="J247" s="31"/>
      <c r="K247" s="28"/>
      <c r="L247" s="31"/>
      <c r="M247" s="25" t="s">
        <v>53</v>
      </c>
      <c r="N247" s="1" t="s">
        <v>71</v>
      </c>
      <c r="O247" s="1" t="s">
        <v>691</v>
      </c>
      <c r="P247" s="1" t="s">
        <v>66</v>
      </c>
      <c r="Q247" s="1" t="s">
        <v>66</v>
      </c>
      <c r="R247" s="1" t="s">
        <v>65</v>
      </c>
      <c r="V247">
        <v>1</v>
      </c>
      <c r="AV247" s="1" t="s">
        <v>53</v>
      </c>
      <c r="AW247" s="1" t="s">
        <v>692</v>
      </c>
      <c r="AX247" s="1" t="s">
        <v>53</v>
      </c>
      <c r="AY247" s="1" t="s">
        <v>53</v>
      </c>
      <c r="AZ247" s="1" t="s">
        <v>53</v>
      </c>
    </row>
    <row r="248" spans="1:52" ht="30" customHeight="1" x14ac:dyDescent="0.3">
      <c r="A248" s="25" t="s">
        <v>68</v>
      </c>
      <c r="B248" s="25" t="s">
        <v>690</v>
      </c>
      <c r="C248" s="25" t="s">
        <v>62</v>
      </c>
      <c r="D248" s="26">
        <v>0.05</v>
      </c>
      <c r="E248" s="28"/>
      <c r="F248" s="31"/>
      <c r="G248" s="28"/>
      <c r="H248" s="31"/>
      <c r="I248" s="28"/>
      <c r="J248" s="31"/>
      <c r="K248" s="28"/>
      <c r="L248" s="31"/>
      <c r="M248" s="25" t="s">
        <v>53</v>
      </c>
      <c r="N248" s="1" t="s">
        <v>71</v>
      </c>
      <c r="O248" s="1" t="s">
        <v>691</v>
      </c>
      <c r="P248" s="1" t="s">
        <v>66</v>
      </c>
      <c r="Q248" s="1" t="s">
        <v>66</v>
      </c>
      <c r="R248" s="1" t="s">
        <v>65</v>
      </c>
      <c r="AV248" s="1" t="s">
        <v>53</v>
      </c>
      <c r="AW248" s="1" t="s">
        <v>692</v>
      </c>
      <c r="AX248" s="1" t="s">
        <v>53</v>
      </c>
      <c r="AY248" s="1" t="s">
        <v>53</v>
      </c>
      <c r="AZ248" s="1" t="s">
        <v>53</v>
      </c>
    </row>
    <row r="249" spans="1:52" ht="30" customHeight="1" x14ac:dyDescent="0.3">
      <c r="A249" s="25" t="s">
        <v>461</v>
      </c>
      <c r="B249" s="25" t="s">
        <v>462</v>
      </c>
      <c r="C249" s="25" t="s">
        <v>397</v>
      </c>
      <c r="D249" s="26">
        <v>1</v>
      </c>
      <c r="E249" s="28"/>
      <c r="F249" s="31"/>
      <c r="G249" s="28"/>
      <c r="H249" s="31"/>
      <c r="I249" s="28"/>
      <c r="J249" s="31"/>
      <c r="K249" s="28"/>
      <c r="L249" s="31"/>
      <c r="M249" s="25" t="s">
        <v>53</v>
      </c>
      <c r="N249" s="1" t="s">
        <v>71</v>
      </c>
      <c r="O249" s="1" t="s">
        <v>398</v>
      </c>
      <c r="P249" s="1" t="s">
        <v>66</v>
      </c>
      <c r="Q249" s="1" t="s">
        <v>66</v>
      </c>
      <c r="R249" s="1" t="s">
        <v>66</v>
      </c>
      <c r="S249">
        <v>0</v>
      </c>
      <c r="T249">
        <v>0</v>
      </c>
      <c r="U249">
        <v>0.02</v>
      </c>
      <c r="AV249" s="1" t="s">
        <v>53</v>
      </c>
      <c r="AW249" s="1" t="s">
        <v>693</v>
      </c>
      <c r="AX249" s="1" t="s">
        <v>53</v>
      </c>
      <c r="AY249" s="1" t="s">
        <v>53</v>
      </c>
      <c r="AZ249" s="1" t="s">
        <v>53</v>
      </c>
    </row>
    <row r="250" spans="1:52" ht="30" customHeight="1" x14ac:dyDescent="0.3">
      <c r="A250" s="25" t="s">
        <v>694</v>
      </c>
      <c r="B250" s="25" t="s">
        <v>446</v>
      </c>
      <c r="C250" s="25" t="s">
        <v>447</v>
      </c>
      <c r="D250" s="26">
        <f>공량산출근거서_일위대가!K97</f>
        <v>3.6499999999999998E-2</v>
      </c>
      <c r="E250" s="28"/>
      <c r="F250" s="31"/>
      <c r="G250" s="28"/>
      <c r="H250" s="31"/>
      <c r="I250" s="28"/>
      <c r="J250" s="31"/>
      <c r="K250" s="28"/>
      <c r="L250" s="31"/>
      <c r="M250" s="25" t="s">
        <v>53</v>
      </c>
      <c r="N250" s="1" t="s">
        <v>71</v>
      </c>
      <c r="O250" s="1" t="s">
        <v>695</v>
      </c>
      <c r="P250" s="1" t="s">
        <v>66</v>
      </c>
      <c r="Q250" s="1" t="s">
        <v>66</v>
      </c>
      <c r="R250" s="1" t="s">
        <v>65</v>
      </c>
      <c r="W250">
        <v>2</v>
      </c>
      <c r="AV250" s="1" t="s">
        <v>53</v>
      </c>
      <c r="AW250" s="1" t="s">
        <v>696</v>
      </c>
      <c r="AX250" s="1" t="s">
        <v>53</v>
      </c>
      <c r="AY250" s="1" t="s">
        <v>53</v>
      </c>
      <c r="AZ250" s="1" t="s">
        <v>53</v>
      </c>
    </row>
    <row r="251" spans="1:52" ht="30" customHeight="1" x14ac:dyDescent="0.3">
      <c r="A251" s="25" t="s">
        <v>450</v>
      </c>
      <c r="B251" s="25" t="s">
        <v>451</v>
      </c>
      <c r="C251" s="25" t="s">
        <v>397</v>
      </c>
      <c r="D251" s="26">
        <v>1</v>
      </c>
      <c r="E251" s="28"/>
      <c r="F251" s="31"/>
      <c r="G251" s="28"/>
      <c r="H251" s="31"/>
      <c r="I251" s="28"/>
      <c r="J251" s="31"/>
      <c r="K251" s="28"/>
      <c r="L251" s="31"/>
      <c r="M251" s="25" t="s">
        <v>53</v>
      </c>
      <c r="N251" s="1" t="s">
        <v>71</v>
      </c>
      <c r="O251" s="1" t="s">
        <v>463</v>
      </c>
      <c r="P251" s="1" t="s">
        <v>66</v>
      </c>
      <c r="Q251" s="1" t="s">
        <v>66</v>
      </c>
      <c r="R251" s="1" t="s">
        <v>66</v>
      </c>
      <c r="S251">
        <v>1</v>
      </c>
      <c r="T251">
        <v>0</v>
      </c>
      <c r="U251">
        <v>0.03</v>
      </c>
      <c r="AV251" s="1" t="s">
        <v>53</v>
      </c>
      <c r="AW251" s="1" t="s">
        <v>697</v>
      </c>
      <c r="AX251" s="1" t="s">
        <v>53</v>
      </c>
      <c r="AY251" s="1" t="s">
        <v>53</v>
      </c>
      <c r="AZ251" s="1" t="s">
        <v>53</v>
      </c>
    </row>
    <row r="252" spans="1:52" ht="30" customHeight="1" x14ac:dyDescent="0.3">
      <c r="A252" s="25" t="s">
        <v>453</v>
      </c>
      <c r="B252" s="25" t="s">
        <v>53</v>
      </c>
      <c r="C252" s="25" t="s">
        <v>53</v>
      </c>
      <c r="D252" s="26"/>
      <c r="E252" s="28"/>
      <c r="F252" s="31"/>
      <c r="G252" s="28"/>
      <c r="H252" s="31"/>
      <c r="I252" s="28"/>
      <c r="J252" s="31"/>
      <c r="K252" s="28"/>
      <c r="L252" s="31"/>
      <c r="M252" s="25" t="s">
        <v>53</v>
      </c>
      <c r="N252" s="1" t="s">
        <v>106</v>
      </c>
      <c r="O252" s="1" t="s">
        <v>106</v>
      </c>
      <c r="P252" s="1" t="s">
        <v>53</v>
      </c>
      <c r="Q252" s="1" t="s">
        <v>53</v>
      </c>
      <c r="R252" s="1" t="s">
        <v>53</v>
      </c>
      <c r="AV252" s="1" t="s">
        <v>53</v>
      </c>
      <c r="AW252" s="1" t="s">
        <v>53</v>
      </c>
      <c r="AX252" s="1" t="s">
        <v>53</v>
      </c>
      <c r="AY252" s="1" t="s">
        <v>53</v>
      </c>
      <c r="AZ252" s="1" t="s">
        <v>53</v>
      </c>
    </row>
    <row r="253" spans="1:52" ht="30" customHeight="1" x14ac:dyDescent="0.3">
      <c r="A253" s="26"/>
      <c r="B253" s="26"/>
      <c r="C253" s="26"/>
      <c r="D253" s="26"/>
      <c r="E253" s="28"/>
      <c r="F253" s="31"/>
      <c r="G253" s="28"/>
      <c r="H253" s="31"/>
      <c r="I253" s="28"/>
      <c r="J253" s="31"/>
      <c r="K253" s="28"/>
      <c r="L253" s="31"/>
      <c r="M253" s="26"/>
    </row>
    <row r="254" spans="1:52" ht="30" customHeight="1" x14ac:dyDescent="0.3">
      <c r="A254" s="22" t="s">
        <v>698</v>
      </c>
      <c r="B254" s="23"/>
      <c r="C254" s="23"/>
      <c r="D254" s="23"/>
      <c r="E254" s="27"/>
      <c r="F254" s="30"/>
      <c r="G254" s="27"/>
      <c r="H254" s="30"/>
      <c r="I254" s="27"/>
      <c r="J254" s="30"/>
      <c r="K254" s="27"/>
      <c r="L254" s="30"/>
      <c r="M254" s="24"/>
      <c r="N254" s="1" t="s">
        <v>193</v>
      </c>
    </row>
    <row r="255" spans="1:52" ht="30" customHeight="1" x14ac:dyDescent="0.3">
      <c r="A255" s="25" t="s">
        <v>68</v>
      </c>
      <c r="B255" s="25" t="s">
        <v>191</v>
      </c>
      <c r="C255" s="25" t="s">
        <v>62</v>
      </c>
      <c r="D255" s="26">
        <v>1</v>
      </c>
      <c r="E255" s="28"/>
      <c r="F255" s="31"/>
      <c r="G255" s="28"/>
      <c r="H255" s="31"/>
      <c r="I255" s="28"/>
      <c r="J255" s="31"/>
      <c r="K255" s="28"/>
      <c r="L255" s="31"/>
      <c r="M255" s="25" t="s">
        <v>53</v>
      </c>
      <c r="N255" s="1" t="s">
        <v>193</v>
      </c>
      <c r="O255" s="1" t="s">
        <v>700</v>
      </c>
      <c r="P255" s="1" t="s">
        <v>66</v>
      </c>
      <c r="Q255" s="1" t="s">
        <v>66</v>
      </c>
      <c r="R255" s="1" t="s">
        <v>65</v>
      </c>
      <c r="V255">
        <v>1</v>
      </c>
      <c r="AV255" s="1" t="s">
        <v>53</v>
      </c>
      <c r="AW255" s="1" t="s">
        <v>701</v>
      </c>
      <c r="AX255" s="1" t="s">
        <v>53</v>
      </c>
      <c r="AY255" s="1" t="s">
        <v>53</v>
      </c>
      <c r="AZ255" s="1" t="s">
        <v>53</v>
      </c>
    </row>
    <row r="256" spans="1:52" ht="30" customHeight="1" x14ac:dyDescent="0.3">
      <c r="A256" s="25" t="s">
        <v>68</v>
      </c>
      <c r="B256" s="25" t="s">
        <v>191</v>
      </c>
      <c r="C256" s="25" t="s">
        <v>62</v>
      </c>
      <c r="D256" s="26">
        <v>0.05</v>
      </c>
      <c r="E256" s="28"/>
      <c r="F256" s="31"/>
      <c r="G256" s="28"/>
      <c r="H256" s="31"/>
      <c r="I256" s="28"/>
      <c r="J256" s="31"/>
      <c r="K256" s="28"/>
      <c r="L256" s="31"/>
      <c r="M256" s="25" t="s">
        <v>53</v>
      </c>
      <c r="N256" s="1" t="s">
        <v>193</v>
      </c>
      <c r="O256" s="1" t="s">
        <v>700</v>
      </c>
      <c r="P256" s="1" t="s">
        <v>66</v>
      </c>
      <c r="Q256" s="1" t="s">
        <v>66</v>
      </c>
      <c r="R256" s="1" t="s">
        <v>65</v>
      </c>
      <c r="AV256" s="1" t="s">
        <v>53</v>
      </c>
      <c r="AW256" s="1" t="s">
        <v>701</v>
      </c>
      <c r="AX256" s="1" t="s">
        <v>53</v>
      </c>
      <c r="AY256" s="1" t="s">
        <v>53</v>
      </c>
      <c r="AZ256" s="1" t="s">
        <v>53</v>
      </c>
    </row>
    <row r="257" spans="1:52" ht="30" customHeight="1" x14ac:dyDescent="0.3">
      <c r="A257" s="25" t="s">
        <v>461</v>
      </c>
      <c r="B257" s="25" t="s">
        <v>462</v>
      </c>
      <c r="C257" s="25" t="s">
        <v>397</v>
      </c>
      <c r="D257" s="26">
        <v>1</v>
      </c>
      <c r="E257" s="28"/>
      <c r="F257" s="31"/>
      <c r="G257" s="28"/>
      <c r="H257" s="31"/>
      <c r="I257" s="28"/>
      <c r="J257" s="31"/>
      <c r="K257" s="28"/>
      <c r="L257" s="31"/>
      <c r="M257" s="25" t="s">
        <v>53</v>
      </c>
      <c r="N257" s="1" t="s">
        <v>193</v>
      </c>
      <c r="O257" s="1" t="s">
        <v>398</v>
      </c>
      <c r="P257" s="1" t="s">
        <v>66</v>
      </c>
      <c r="Q257" s="1" t="s">
        <v>66</v>
      </c>
      <c r="R257" s="1" t="s">
        <v>66</v>
      </c>
      <c r="S257">
        <v>0</v>
      </c>
      <c r="T257">
        <v>0</v>
      </c>
      <c r="U257">
        <v>0.02</v>
      </c>
      <c r="AV257" s="1" t="s">
        <v>53</v>
      </c>
      <c r="AW257" s="1" t="s">
        <v>702</v>
      </c>
      <c r="AX257" s="1" t="s">
        <v>53</v>
      </c>
      <c r="AY257" s="1" t="s">
        <v>53</v>
      </c>
      <c r="AZ257" s="1" t="s">
        <v>53</v>
      </c>
    </row>
    <row r="258" spans="1:52" ht="30" customHeight="1" x14ac:dyDescent="0.3">
      <c r="A258" s="25" t="s">
        <v>694</v>
      </c>
      <c r="B258" s="25" t="s">
        <v>446</v>
      </c>
      <c r="C258" s="25" t="s">
        <v>447</v>
      </c>
      <c r="D258" s="26">
        <f>공량산출근거서_일위대가!K101</f>
        <v>1.4E-2</v>
      </c>
      <c r="E258" s="28"/>
      <c r="F258" s="31"/>
      <c r="G258" s="28"/>
      <c r="H258" s="31"/>
      <c r="I258" s="28"/>
      <c r="J258" s="31"/>
      <c r="K258" s="28"/>
      <c r="L258" s="31"/>
      <c r="M258" s="25" t="s">
        <v>53</v>
      </c>
      <c r="N258" s="1" t="s">
        <v>193</v>
      </c>
      <c r="O258" s="1" t="s">
        <v>695</v>
      </c>
      <c r="P258" s="1" t="s">
        <v>66</v>
      </c>
      <c r="Q258" s="1" t="s">
        <v>66</v>
      </c>
      <c r="R258" s="1" t="s">
        <v>65</v>
      </c>
      <c r="W258">
        <v>2</v>
      </c>
      <c r="AV258" s="1" t="s">
        <v>53</v>
      </c>
      <c r="AW258" s="1" t="s">
        <v>703</v>
      </c>
      <c r="AX258" s="1" t="s">
        <v>53</v>
      </c>
      <c r="AY258" s="1" t="s">
        <v>53</v>
      </c>
      <c r="AZ258" s="1" t="s">
        <v>53</v>
      </c>
    </row>
    <row r="259" spans="1:52" ht="30" customHeight="1" x14ac:dyDescent="0.3">
      <c r="A259" s="25" t="s">
        <v>450</v>
      </c>
      <c r="B259" s="25" t="s">
        <v>451</v>
      </c>
      <c r="C259" s="25" t="s">
        <v>397</v>
      </c>
      <c r="D259" s="26">
        <v>1</v>
      </c>
      <c r="E259" s="28"/>
      <c r="F259" s="31"/>
      <c r="G259" s="28"/>
      <c r="H259" s="31"/>
      <c r="I259" s="28"/>
      <c r="J259" s="31"/>
      <c r="K259" s="28"/>
      <c r="L259" s="31"/>
      <c r="M259" s="25" t="s">
        <v>53</v>
      </c>
      <c r="N259" s="1" t="s">
        <v>193</v>
      </c>
      <c r="O259" s="1" t="s">
        <v>463</v>
      </c>
      <c r="P259" s="1" t="s">
        <v>66</v>
      </c>
      <c r="Q259" s="1" t="s">
        <v>66</v>
      </c>
      <c r="R259" s="1" t="s">
        <v>66</v>
      </c>
      <c r="S259">
        <v>1</v>
      </c>
      <c r="T259">
        <v>0</v>
      </c>
      <c r="U259">
        <v>0.03</v>
      </c>
      <c r="AV259" s="1" t="s">
        <v>53</v>
      </c>
      <c r="AW259" s="1" t="s">
        <v>704</v>
      </c>
      <c r="AX259" s="1" t="s">
        <v>53</v>
      </c>
      <c r="AY259" s="1" t="s">
        <v>53</v>
      </c>
      <c r="AZ259" s="1" t="s">
        <v>53</v>
      </c>
    </row>
    <row r="260" spans="1:52" ht="30" customHeight="1" x14ac:dyDescent="0.3">
      <c r="A260" s="25" t="s">
        <v>453</v>
      </c>
      <c r="B260" s="25" t="s">
        <v>53</v>
      </c>
      <c r="C260" s="25" t="s">
        <v>53</v>
      </c>
      <c r="D260" s="26"/>
      <c r="E260" s="28"/>
      <c r="F260" s="31"/>
      <c r="G260" s="28"/>
      <c r="H260" s="31"/>
      <c r="I260" s="28"/>
      <c r="J260" s="31"/>
      <c r="K260" s="28"/>
      <c r="L260" s="31"/>
      <c r="M260" s="25" t="s">
        <v>53</v>
      </c>
      <c r="N260" s="1" t="s">
        <v>106</v>
      </c>
      <c r="O260" s="1" t="s">
        <v>106</v>
      </c>
      <c r="P260" s="1" t="s">
        <v>53</v>
      </c>
      <c r="Q260" s="1" t="s">
        <v>53</v>
      </c>
      <c r="R260" s="1" t="s">
        <v>53</v>
      </c>
      <c r="AV260" s="1" t="s">
        <v>53</v>
      </c>
      <c r="AW260" s="1" t="s">
        <v>53</v>
      </c>
      <c r="AX260" s="1" t="s">
        <v>53</v>
      </c>
      <c r="AY260" s="1" t="s">
        <v>53</v>
      </c>
      <c r="AZ260" s="1" t="s">
        <v>53</v>
      </c>
    </row>
    <row r="261" spans="1:52" ht="30" customHeight="1" x14ac:dyDescent="0.3">
      <c r="A261" s="26"/>
      <c r="B261" s="26"/>
      <c r="C261" s="26"/>
      <c r="D261" s="26"/>
      <c r="E261" s="28"/>
      <c r="F261" s="31"/>
      <c r="G261" s="28"/>
      <c r="H261" s="31"/>
      <c r="I261" s="28"/>
      <c r="J261" s="31"/>
      <c r="K261" s="28"/>
      <c r="L261" s="31"/>
      <c r="M261" s="26"/>
    </row>
    <row r="262" spans="1:52" ht="30" customHeight="1" x14ac:dyDescent="0.3">
      <c r="A262" s="22" t="s">
        <v>705</v>
      </c>
      <c r="B262" s="23"/>
      <c r="C262" s="23"/>
      <c r="D262" s="23"/>
      <c r="E262" s="27"/>
      <c r="F262" s="30"/>
      <c r="G262" s="27"/>
      <c r="H262" s="30"/>
      <c r="I262" s="27"/>
      <c r="J262" s="30"/>
      <c r="K262" s="27"/>
      <c r="L262" s="30"/>
      <c r="M262" s="24"/>
      <c r="N262" s="1" t="s">
        <v>334</v>
      </c>
    </row>
    <row r="263" spans="1:52" ht="30" customHeight="1" x14ac:dyDescent="0.3">
      <c r="A263" s="25" t="s">
        <v>68</v>
      </c>
      <c r="B263" s="25" t="s">
        <v>332</v>
      </c>
      <c r="C263" s="25" t="s">
        <v>62</v>
      </c>
      <c r="D263" s="26">
        <v>1</v>
      </c>
      <c r="E263" s="28"/>
      <c r="F263" s="31"/>
      <c r="G263" s="28"/>
      <c r="H263" s="31"/>
      <c r="I263" s="28"/>
      <c r="J263" s="31"/>
      <c r="K263" s="28"/>
      <c r="L263" s="31"/>
      <c r="M263" s="25" t="s">
        <v>53</v>
      </c>
      <c r="N263" s="1" t="s">
        <v>334</v>
      </c>
      <c r="O263" s="1" t="s">
        <v>706</v>
      </c>
      <c r="P263" s="1" t="s">
        <v>66</v>
      </c>
      <c r="Q263" s="1" t="s">
        <v>66</v>
      </c>
      <c r="R263" s="1" t="s">
        <v>65</v>
      </c>
      <c r="V263">
        <v>1</v>
      </c>
      <c r="AV263" s="1" t="s">
        <v>53</v>
      </c>
      <c r="AW263" s="1" t="s">
        <v>707</v>
      </c>
      <c r="AX263" s="1" t="s">
        <v>53</v>
      </c>
      <c r="AY263" s="1" t="s">
        <v>53</v>
      </c>
      <c r="AZ263" s="1" t="s">
        <v>53</v>
      </c>
    </row>
    <row r="264" spans="1:52" ht="30" customHeight="1" x14ac:dyDescent="0.3">
      <c r="A264" s="25" t="s">
        <v>68</v>
      </c>
      <c r="B264" s="25" t="s">
        <v>332</v>
      </c>
      <c r="C264" s="25" t="s">
        <v>62</v>
      </c>
      <c r="D264" s="26">
        <v>0.05</v>
      </c>
      <c r="E264" s="28"/>
      <c r="F264" s="31"/>
      <c r="G264" s="28"/>
      <c r="H264" s="31"/>
      <c r="I264" s="28"/>
      <c r="J264" s="31"/>
      <c r="K264" s="28"/>
      <c r="L264" s="31"/>
      <c r="M264" s="25" t="s">
        <v>53</v>
      </c>
      <c r="N264" s="1" t="s">
        <v>334</v>
      </c>
      <c r="O264" s="1" t="s">
        <v>706</v>
      </c>
      <c r="P264" s="1" t="s">
        <v>66</v>
      </c>
      <c r="Q264" s="1" t="s">
        <v>66</v>
      </c>
      <c r="R264" s="1" t="s">
        <v>65</v>
      </c>
      <c r="AV264" s="1" t="s">
        <v>53</v>
      </c>
      <c r="AW264" s="1" t="s">
        <v>707</v>
      </c>
      <c r="AX264" s="1" t="s">
        <v>53</v>
      </c>
      <c r="AY264" s="1" t="s">
        <v>53</v>
      </c>
      <c r="AZ264" s="1" t="s">
        <v>53</v>
      </c>
    </row>
    <row r="265" spans="1:52" ht="30" customHeight="1" x14ac:dyDescent="0.3">
      <c r="A265" s="25" t="s">
        <v>461</v>
      </c>
      <c r="B265" s="25" t="s">
        <v>462</v>
      </c>
      <c r="C265" s="25" t="s">
        <v>397</v>
      </c>
      <c r="D265" s="26">
        <v>1</v>
      </c>
      <c r="E265" s="28"/>
      <c r="F265" s="31"/>
      <c r="G265" s="28"/>
      <c r="H265" s="31"/>
      <c r="I265" s="28"/>
      <c r="J265" s="31"/>
      <c r="K265" s="28"/>
      <c r="L265" s="31"/>
      <c r="M265" s="25" t="s">
        <v>53</v>
      </c>
      <c r="N265" s="1" t="s">
        <v>334</v>
      </c>
      <c r="O265" s="1" t="s">
        <v>398</v>
      </c>
      <c r="P265" s="1" t="s">
        <v>66</v>
      </c>
      <c r="Q265" s="1" t="s">
        <v>66</v>
      </c>
      <c r="R265" s="1" t="s">
        <v>66</v>
      </c>
      <c r="S265">
        <v>0</v>
      </c>
      <c r="T265">
        <v>0</v>
      </c>
      <c r="U265">
        <v>0.02</v>
      </c>
      <c r="AV265" s="1" t="s">
        <v>53</v>
      </c>
      <c r="AW265" s="1" t="s">
        <v>708</v>
      </c>
      <c r="AX265" s="1" t="s">
        <v>53</v>
      </c>
      <c r="AY265" s="1" t="s">
        <v>53</v>
      </c>
      <c r="AZ265" s="1" t="s">
        <v>53</v>
      </c>
    </row>
    <row r="266" spans="1:52" ht="30" customHeight="1" x14ac:dyDescent="0.3">
      <c r="A266" s="25" t="s">
        <v>694</v>
      </c>
      <c r="B266" s="25" t="s">
        <v>446</v>
      </c>
      <c r="C266" s="25" t="s">
        <v>447</v>
      </c>
      <c r="D266" s="26">
        <f>공량산출근거서_일위대가!K105</f>
        <v>9.3600000000000003E-2</v>
      </c>
      <c r="E266" s="28"/>
      <c r="F266" s="31"/>
      <c r="G266" s="28"/>
      <c r="H266" s="31"/>
      <c r="I266" s="28"/>
      <c r="J266" s="31"/>
      <c r="K266" s="28"/>
      <c r="L266" s="31"/>
      <c r="M266" s="25" t="s">
        <v>53</v>
      </c>
      <c r="N266" s="1" t="s">
        <v>334</v>
      </c>
      <c r="O266" s="1" t="s">
        <v>695</v>
      </c>
      <c r="P266" s="1" t="s">
        <v>66</v>
      </c>
      <c r="Q266" s="1" t="s">
        <v>66</v>
      </c>
      <c r="R266" s="1" t="s">
        <v>65</v>
      </c>
      <c r="W266">
        <v>2</v>
      </c>
      <c r="AV266" s="1" t="s">
        <v>53</v>
      </c>
      <c r="AW266" s="1" t="s">
        <v>709</v>
      </c>
      <c r="AX266" s="1" t="s">
        <v>53</v>
      </c>
      <c r="AY266" s="1" t="s">
        <v>53</v>
      </c>
      <c r="AZ266" s="1" t="s">
        <v>53</v>
      </c>
    </row>
    <row r="267" spans="1:52" ht="30" customHeight="1" x14ac:dyDescent="0.3">
      <c r="A267" s="25" t="s">
        <v>450</v>
      </c>
      <c r="B267" s="25" t="s">
        <v>451</v>
      </c>
      <c r="C267" s="25" t="s">
        <v>397</v>
      </c>
      <c r="D267" s="26">
        <v>1</v>
      </c>
      <c r="E267" s="28"/>
      <c r="F267" s="31"/>
      <c r="G267" s="28"/>
      <c r="H267" s="31"/>
      <c r="I267" s="28"/>
      <c r="J267" s="31"/>
      <c r="K267" s="28"/>
      <c r="L267" s="31"/>
      <c r="M267" s="25" t="s">
        <v>53</v>
      </c>
      <c r="N267" s="1" t="s">
        <v>334</v>
      </c>
      <c r="O267" s="1" t="s">
        <v>463</v>
      </c>
      <c r="P267" s="1" t="s">
        <v>66</v>
      </c>
      <c r="Q267" s="1" t="s">
        <v>66</v>
      </c>
      <c r="R267" s="1" t="s">
        <v>66</v>
      </c>
      <c r="S267">
        <v>1</v>
      </c>
      <c r="T267">
        <v>0</v>
      </c>
      <c r="U267">
        <v>0.03</v>
      </c>
      <c r="AV267" s="1" t="s">
        <v>53</v>
      </c>
      <c r="AW267" s="1" t="s">
        <v>710</v>
      </c>
      <c r="AX267" s="1" t="s">
        <v>53</v>
      </c>
      <c r="AY267" s="1" t="s">
        <v>53</v>
      </c>
      <c r="AZ267" s="1" t="s">
        <v>53</v>
      </c>
    </row>
    <row r="268" spans="1:52" ht="30" customHeight="1" x14ac:dyDescent="0.3">
      <c r="A268" s="25" t="s">
        <v>453</v>
      </c>
      <c r="B268" s="25" t="s">
        <v>53</v>
      </c>
      <c r="C268" s="25" t="s">
        <v>53</v>
      </c>
      <c r="D268" s="26"/>
      <c r="E268" s="28"/>
      <c r="F268" s="31"/>
      <c r="G268" s="28"/>
      <c r="H268" s="31"/>
      <c r="I268" s="28"/>
      <c r="J268" s="31"/>
      <c r="K268" s="28"/>
      <c r="L268" s="31"/>
      <c r="M268" s="25" t="s">
        <v>53</v>
      </c>
      <c r="N268" s="1" t="s">
        <v>106</v>
      </c>
      <c r="O268" s="1" t="s">
        <v>106</v>
      </c>
      <c r="P268" s="1" t="s">
        <v>53</v>
      </c>
      <c r="Q268" s="1" t="s">
        <v>53</v>
      </c>
      <c r="R268" s="1" t="s">
        <v>53</v>
      </c>
      <c r="AV268" s="1" t="s">
        <v>53</v>
      </c>
      <c r="AW268" s="1" t="s">
        <v>53</v>
      </c>
      <c r="AX268" s="1" t="s">
        <v>53</v>
      </c>
      <c r="AY268" s="1" t="s">
        <v>53</v>
      </c>
      <c r="AZ268" s="1" t="s">
        <v>53</v>
      </c>
    </row>
    <row r="269" spans="1:52" ht="30" customHeight="1" x14ac:dyDescent="0.3">
      <c r="A269" s="26"/>
      <c r="B269" s="26"/>
      <c r="C269" s="26"/>
      <c r="D269" s="26"/>
      <c r="E269" s="28"/>
      <c r="F269" s="31"/>
      <c r="G269" s="28"/>
      <c r="H269" s="31"/>
      <c r="I269" s="28"/>
      <c r="J269" s="31"/>
      <c r="K269" s="28"/>
      <c r="L269" s="31"/>
      <c r="M269" s="26"/>
    </row>
    <row r="270" spans="1:52" ht="30" customHeight="1" x14ac:dyDescent="0.3">
      <c r="A270" s="22" t="s">
        <v>711</v>
      </c>
      <c r="B270" s="23"/>
      <c r="C270" s="23"/>
      <c r="D270" s="23"/>
      <c r="E270" s="27"/>
      <c r="F270" s="30"/>
      <c r="G270" s="27"/>
      <c r="H270" s="30"/>
      <c r="I270" s="27"/>
      <c r="J270" s="30"/>
      <c r="K270" s="27"/>
      <c r="L270" s="30"/>
      <c r="M270" s="24"/>
      <c r="N270" s="1" t="s">
        <v>197</v>
      </c>
    </row>
    <row r="271" spans="1:52" ht="30" customHeight="1" x14ac:dyDescent="0.3">
      <c r="A271" s="25" t="s">
        <v>117</v>
      </c>
      <c r="B271" s="25" t="s">
        <v>195</v>
      </c>
      <c r="C271" s="25" t="s">
        <v>62</v>
      </c>
      <c r="D271" s="26">
        <v>1</v>
      </c>
      <c r="E271" s="28"/>
      <c r="F271" s="31"/>
      <c r="G271" s="28"/>
      <c r="H271" s="31"/>
      <c r="I271" s="28"/>
      <c r="J271" s="31"/>
      <c r="K271" s="28"/>
      <c r="L271" s="31"/>
      <c r="M271" s="25" t="s">
        <v>53</v>
      </c>
      <c r="N271" s="1" t="s">
        <v>197</v>
      </c>
      <c r="O271" s="1" t="s">
        <v>713</v>
      </c>
      <c r="P271" s="1" t="s">
        <v>66</v>
      </c>
      <c r="Q271" s="1" t="s">
        <v>66</v>
      </c>
      <c r="R271" s="1" t="s">
        <v>65</v>
      </c>
      <c r="V271">
        <v>1</v>
      </c>
      <c r="AV271" s="1" t="s">
        <v>53</v>
      </c>
      <c r="AW271" s="1" t="s">
        <v>714</v>
      </c>
      <c r="AX271" s="1" t="s">
        <v>53</v>
      </c>
      <c r="AY271" s="1" t="s">
        <v>53</v>
      </c>
      <c r="AZ271" s="1" t="s">
        <v>53</v>
      </c>
    </row>
    <row r="272" spans="1:52" ht="30" customHeight="1" x14ac:dyDescent="0.3">
      <c r="A272" s="25" t="s">
        <v>117</v>
      </c>
      <c r="B272" s="25" t="s">
        <v>195</v>
      </c>
      <c r="C272" s="25" t="s">
        <v>62</v>
      </c>
      <c r="D272" s="26">
        <v>0.1</v>
      </c>
      <c r="E272" s="28"/>
      <c r="F272" s="31"/>
      <c r="G272" s="28"/>
      <c r="H272" s="31"/>
      <c r="I272" s="28"/>
      <c r="J272" s="31"/>
      <c r="K272" s="28"/>
      <c r="L272" s="31"/>
      <c r="M272" s="25" t="s">
        <v>53</v>
      </c>
      <c r="N272" s="1" t="s">
        <v>197</v>
      </c>
      <c r="O272" s="1" t="s">
        <v>713</v>
      </c>
      <c r="P272" s="1" t="s">
        <v>66</v>
      </c>
      <c r="Q272" s="1" t="s">
        <v>66</v>
      </c>
      <c r="R272" s="1" t="s">
        <v>65</v>
      </c>
      <c r="AV272" s="1" t="s">
        <v>53</v>
      </c>
      <c r="AW272" s="1" t="s">
        <v>714</v>
      </c>
      <c r="AX272" s="1" t="s">
        <v>53</v>
      </c>
      <c r="AY272" s="1" t="s">
        <v>53</v>
      </c>
      <c r="AZ272" s="1" t="s">
        <v>53</v>
      </c>
    </row>
    <row r="273" spans="1:52" ht="30" customHeight="1" x14ac:dyDescent="0.3">
      <c r="A273" s="25" t="s">
        <v>461</v>
      </c>
      <c r="B273" s="25" t="s">
        <v>462</v>
      </c>
      <c r="C273" s="25" t="s">
        <v>397</v>
      </c>
      <c r="D273" s="26">
        <v>1</v>
      </c>
      <c r="E273" s="28"/>
      <c r="F273" s="31"/>
      <c r="G273" s="28"/>
      <c r="H273" s="31"/>
      <c r="I273" s="28"/>
      <c r="J273" s="31"/>
      <c r="K273" s="28"/>
      <c r="L273" s="31"/>
      <c r="M273" s="25" t="s">
        <v>53</v>
      </c>
      <c r="N273" s="1" t="s">
        <v>197</v>
      </c>
      <c r="O273" s="1" t="s">
        <v>398</v>
      </c>
      <c r="P273" s="1" t="s">
        <v>66</v>
      </c>
      <c r="Q273" s="1" t="s">
        <v>66</v>
      </c>
      <c r="R273" s="1" t="s">
        <v>66</v>
      </c>
      <c r="S273">
        <v>0</v>
      </c>
      <c r="T273">
        <v>0</v>
      </c>
      <c r="U273">
        <v>0.02</v>
      </c>
      <c r="AV273" s="1" t="s">
        <v>53</v>
      </c>
      <c r="AW273" s="1" t="s">
        <v>715</v>
      </c>
      <c r="AX273" s="1" t="s">
        <v>53</v>
      </c>
      <c r="AY273" s="1" t="s">
        <v>53</v>
      </c>
      <c r="AZ273" s="1" t="s">
        <v>53</v>
      </c>
    </row>
    <row r="274" spans="1:52" ht="30" customHeight="1" x14ac:dyDescent="0.3">
      <c r="A274" s="25" t="s">
        <v>445</v>
      </c>
      <c r="B274" s="25" t="s">
        <v>446</v>
      </c>
      <c r="C274" s="25" t="s">
        <v>447</v>
      </c>
      <c r="D274" s="26">
        <f>공량산출근거서_일위대가!K109</f>
        <v>0.01</v>
      </c>
      <c r="E274" s="28"/>
      <c r="F274" s="31"/>
      <c r="G274" s="28"/>
      <c r="H274" s="31"/>
      <c r="I274" s="28"/>
      <c r="J274" s="31"/>
      <c r="K274" s="28"/>
      <c r="L274" s="31"/>
      <c r="M274" s="25" t="s">
        <v>53</v>
      </c>
      <c r="N274" s="1" t="s">
        <v>197</v>
      </c>
      <c r="O274" s="1" t="s">
        <v>448</v>
      </c>
      <c r="P274" s="1" t="s">
        <v>66</v>
      </c>
      <c r="Q274" s="1" t="s">
        <v>66</v>
      </c>
      <c r="R274" s="1" t="s">
        <v>65</v>
      </c>
      <c r="W274">
        <v>2</v>
      </c>
      <c r="AV274" s="1" t="s">
        <v>53</v>
      </c>
      <c r="AW274" s="1" t="s">
        <v>716</v>
      </c>
      <c r="AX274" s="1" t="s">
        <v>53</v>
      </c>
      <c r="AY274" s="1" t="s">
        <v>53</v>
      </c>
      <c r="AZ274" s="1" t="s">
        <v>53</v>
      </c>
    </row>
    <row r="275" spans="1:52" ht="30" customHeight="1" x14ac:dyDescent="0.3">
      <c r="A275" s="25" t="s">
        <v>450</v>
      </c>
      <c r="B275" s="25" t="s">
        <v>451</v>
      </c>
      <c r="C275" s="25" t="s">
        <v>397</v>
      </c>
      <c r="D275" s="26">
        <v>1</v>
      </c>
      <c r="E275" s="28"/>
      <c r="F275" s="31"/>
      <c r="G275" s="28"/>
      <c r="H275" s="31"/>
      <c r="I275" s="28"/>
      <c r="J275" s="31"/>
      <c r="K275" s="28"/>
      <c r="L275" s="31"/>
      <c r="M275" s="25" t="s">
        <v>53</v>
      </c>
      <c r="N275" s="1" t="s">
        <v>197</v>
      </c>
      <c r="O275" s="1" t="s">
        <v>463</v>
      </c>
      <c r="P275" s="1" t="s">
        <v>66</v>
      </c>
      <c r="Q275" s="1" t="s">
        <v>66</v>
      </c>
      <c r="R275" s="1" t="s">
        <v>66</v>
      </c>
      <c r="S275">
        <v>1</v>
      </c>
      <c r="T275">
        <v>0</v>
      </c>
      <c r="U275">
        <v>0.03</v>
      </c>
      <c r="AV275" s="1" t="s">
        <v>53</v>
      </c>
      <c r="AW275" s="1" t="s">
        <v>717</v>
      </c>
      <c r="AX275" s="1" t="s">
        <v>53</v>
      </c>
      <c r="AY275" s="1" t="s">
        <v>53</v>
      </c>
      <c r="AZ275" s="1" t="s">
        <v>53</v>
      </c>
    </row>
    <row r="276" spans="1:52" ht="30" customHeight="1" x14ac:dyDescent="0.3">
      <c r="A276" s="25" t="s">
        <v>453</v>
      </c>
      <c r="B276" s="25" t="s">
        <v>53</v>
      </c>
      <c r="C276" s="25" t="s">
        <v>53</v>
      </c>
      <c r="D276" s="26"/>
      <c r="E276" s="28"/>
      <c r="F276" s="31"/>
      <c r="G276" s="28"/>
      <c r="H276" s="31"/>
      <c r="I276" s="28"/>
      <c r="J276" s="31"/>
      <c r="K276" s="28"/>
      <c r="L276" s="31"/>
      <c r="M276" s="25" t="s">
        <v>53</v>
      </c>
      <c r="N276" s="1" t="s">
        <v>106</v>
      </c>
      <c r="O276" s="1" t="s">
        <v>106</v>
      </c>
      <c r="P276" s="1" t="s">
        <v>53</v>
      </c>
      <c r="Q276" s="1" t="s">
        <v>53</v>
      </c>
      <c r="R276" s="1" t="s">
        <v>53</v>
      </c>
      <c r="AV276" s="1" t="s">
        <v>53</v>
      </c>
      <c r="AW276" s="1" t="s">
        <v>53</v>
      </c>
      <c r="AX276" s="1" t="s">
        <v>53</v>
      </c>
      <c r="AY276" s="1" t="s">
        <v>53</v>
      </c>
      <c r="AZ276" s="1" t="s">
        <v>53</v>
      </c>
    </row>
    <row r="277" spans="1:52" ht="30" customHeight="1" x14ac:dyDescent="0.3">
      <c r="A277" s="26"/>
      <c r="B277" s="26"/>
      <c r="C277" s="26"/>
      <c r="D277" s="26"/>
      <c r="E277" s="28"/>
      <c r="F277" s="31"/>
      <c r="G277" s="28"/>
      <c r="H277" s="31"/>
      <c r="I277" s="28"/>
      <c r="J277" s="31"/>
      <c r="K277" s="28"/>
      <c r="L277" s="31"/>
      <c r="M277" s="26"/>
    </row>
    <row r="278" spans="1:52" ht="30" customHeight="1" x14ac:dyDescent="0.3">
      <c r="A278" s="22" t="s">
        <v>718</v>
      </c>
      <c r="B278" s="23"/>
      <c r="C278" s="23"/>
      <c r="D278" s="23"/>
      <c r="E278" s="27"/>
      <c r="F278" s="30"/>
      <c r="G278" s="27"/>
      <c r="H278" s="30"/>
      <c r="I278" s="27"/>
      <c r="J278" s="30"/>
      <c r="K278" s="27"/>
      <c r="L278" s="30"/>
      <c r="M278" s="24"/>
      <c r="N278" s="1" t="s">
        <v>120</v>
      </c>
    </row>
    <row r="279" spans="1:52" ht="30" customHeight="1" x14ac:dyDescent="0.3">
      <c r="A279" s="25" t="s">
        <v>117</v>
      </c>
      <c r="B279" s="25" t="s">
        <v>118</v>
      </c>
      <c r="C279" s="25" t="s">
        <v>62</v>
      </c>
      <c r="D279" s="26">
        <v>1</v>
      </c>
      <c r="E279" s="28"/>
      <c r="F279" s="31"/>
      <c r="G279" s="28"/>
      <c r="H279" s="31"/>
      <c r="I279" s="28"/>
      <c r="J279" s="31"/>
      <c r="K279" s="28"/>
      <c r="L279" s="31"/>
      <c r="M279" s="25" t="s">
        <v>53</v>
      </c>
      <c r="N279" s="1" t="s">
        <v>120</v>
      </c>
      <c r="O279" s="1" t="s">
        <v>719</v>
      </c>
      <c r="P279" s="1" t="s">
        <v>66</v>
      </c>
      <c r="Q279" s="1" t="s">
        <v>66</v>
      </c>
      <c r="R279" s="1" t="s">
        <v>65</v>
      </c>
      <c r="V279">
        <v>1</v>
      </c>
      <c r="AV279" s="1" t="s">
        <v>53</v>
      </c>
      <c r="AW279" s="1" t="s">
        <v>720</v>
      </c>
      <c r="AX279" s="1" t="s">
        <v>53</v>
      </c>
      <c r="AY279" s="1" t="s">
        <v>53</v>
      </c>
      <c r="AZ279" s="1" t="s">
        <v>53</v>
      </c>
    </row>
    <row r="280" spans="1:52" ht="30" customHeight="1" x14ac:dyDescent="0.3">
      <c r="A280" s="25" t="s">
        <v>117</v>
      </c>
      <c r="B280" s="25" t="s">
        <v>118</v>
      </c>
      <c r="C280" s="25" t="s">
        <v>62</v>
      </c>
      <c r="D280" s="26">
        <v>0.1</v>
      </c>
      <c r="E280" s="28"/>
      <c r="F280" s="31"/>
      <c r="G280" s="28"/>
      <c r="H280" s="31"/>
      <c r="I280" s="28"/>
      <c r="J280" s="31"/>
      <c r="K280" s="28"/>
      <c r="L280" s="31"/>
      <c r="M280" s="25" t="s">
        <v>53</v>
      </c>
      <c r="N280" s="1" t="s">
        <v>120</v>
      </c>
      <c r="O280" s="1" t="s">
        <v>719</v>
      </c>
      <c r="P280" s="1" t="s">
        <v>66</v>
      </c>
      <c r="Q280" s="1" t="s">
        <v>66</v>
      </c>
      <c r="R280" s="1" t="s">
        <v>65</v>
      </c>
      <c r="AV280" s="1" t="s">
        <v>53</v>
      </c>
      <c r="AW280" s="1" t="s">
        <v>720</v>
      </c>
      <c r="AX280" s="1" t="s">
        <v>53</v>
      </c>
      <c r="AY280" s="1" t="s">
        <v>53</v>
      </c>
      <c r="AZ280" s="1" t="s">
        <v>53</v>
      </c>
    </row>
    <row r="281" spans="1:52" ht="30" customHeight="1" x14ac:dyDescent="0.3">
      <c r="A281" s="25" t="s">
        <v>461</v>
      </c>
      <c r="B281" s="25" t="s">
        <v>462</v>
      </c>
      <c r="C281" s="25" t="s">
        <v>397</v>
      </c>
      <c r="D281" s="26">
        <v>1</v>
      </c>
      <c r="E281" s="28"/>
      <c r="F281" s="31"/>
      <c r="G281" s="28"/>
      <c r="H281" s="31"/>
      <c r="I281" s="28"/>
      <c r="J281" s="31"/>
      <c r="K281" s="28"/>
      <c r="L281" s="31"/>
      <c r="M281" s="25" t="s">
        <v>53</v>
      </c>
      <c r="N281" s="1" t="s">
        <v>120</v>
      </c>
      <c r="O281" s="1" t="s">
        <v>398</v>
      </c>
      <c r="P281" s="1" t="s">
        <v>66</v>
      </c>
      <c r="Q281" s="1" t="s">
        <v>66</v>
      </c>
      <c r="R281" s="1" t="s">
        <v>66</v>
      </c>
      <c r="S281">
        <v>0</v>
      </c>
      <c r="T281">
        <v>0</v>
      </c>
      <c r="U281">
        <v>0.02</v>
      </c>
      <c r="AV281" s="1" t="s">
        <v>53</v>
      </c>
      <c r="AW281" s="1" t="s">
        <v>721</v>
      </c>
      <c r="AX281" s="1" t="s">
        <v>53</v>
      </c>
      <c r="AY281" s="1" t="s">
        <v>53</v>
      </c>
      <c r="AZ281" s="1" t="s">
        <v>53</v>
      </c>
    </row>
    <row r="282" spans="1:52" ht="30" customHeight="1" x14ac:dyDescent="0.3">
      <c r="A282" s="25" t="s">
        <v>445</v>
      </c>
      <c r="B282" s="25" t="s">
        <v>446</v>
      </c>
      <c r="C282" s="25" t="s">
        <v>447</v>
      </c>
      <c r="D282" s="26">
        <f>공량산출근거서_일위대가!K113</f>
        <v>0.01</v>
      </c>
      <c r="E282" s="28"/>
      <c r="F282" s="31"/>
      <c r="G282" s="28"/>
      <c r="H282" s="31"/>
      <c r="I282" s="28"/>
      <c r="J282" s="31"/>
      <c r="K282" s="28"/>
      <c r="L282" s="31"/>
      <c r="M282" s="25" t="s">
        <v>53</v>
      </c>
      <c r="N282" s="1" t="s">
        <v>120</v>
      </c>
      <c r="O282" s="1" t="s">
        <v>448</v>
      </c>
      <c r="P282" s="1" t="s">
        <v>66</v>
      </c>
      <c r="Q282" s="1" t="s">
        <v>66</v>
      </c>
      <c r="R282" s="1" t="s">
        <v>65</v>
      </c>
      <c r="W282">
        <v>2</v>
      </c>
      <c r="AV282" s="1" t="s">
        <v>53</v>
      </c>
      <c r="AW282" s="1" t="s">
        <v>722</v>
      </c>
      <c r="AX282" s="1" t="s">
        <v>53</v>
      </c>
      <c r="AY282" s="1" t="s">
        <v>53</v>
      </c>
      <c r="AZ282" s="1" t="s">
        <v>53</v>
      </c>
    </row>
    <row r="283" spans="1:52" ht="30" customHeight="1" x14ac:dyDescent="0.3">
      <c r="A283" s="25" t="s">
        <v>450</v>
      </c>
      <c r="B283" s="25" t="s">
        <v>451</v>
      </c>
      <c r="C283" s="25" t="s">
        <v>397</v>
      </c>
      <c r="D283" s="26">
        <v>1</v>
      </c>
      <c r="E283" s="28"/>
      <c r="F283" s="31"/>
      <c r="G283" s="28"/>
      <c r="H283" s="31"/>
      <c r="I283" s="28"/>
      <c r="J283" s="31"/>
      <c r="K283" s="28"/>
      <c r="L283" s="31"/>
      <c r="M283" s="25" t="s">
        <v>53</v>
      </c>
      <c r="N283" s="1" t="s">
        <v>120</v>
      </c>
      <c r="O283" s="1" t="s">
        <v>463</v>
      </c>
      <c r="P283" s="1" t="s">
        <v>66</v>
      </c>
      <c r="Q283" s="1" t="s">
        <v>66</v>
      </c>
      <c r="R283" s="1" t="s">
        <v>66</v>
      </c>
      <c r="S283">
        <v>1</v>
      </c>
      <c r="T283">
        <v>0</v>
      </c>
      <c r="U283">
        <v>0.03</v>
      </c>
      <c r="AV283" s="1" t="s">
        <v>53</v>
      </c>
      <c r="AW283" s="1" t="s">
        <v>723</v>
      </c>
      <c r="AX283" s="1" t="s">
        <v>53</v>
      </c>
      <c r="AY283" s="1" t="s">
        <v>53</v>
      </c>
      <c r="AZ283" s="1" t="s">
        <v>53</v>
      </c>
    </row>
    <row r="284" spans="1:52" ht="30" customHeight="1" x14ac:dyDescent="0.3">
      <c r="A284" s="25" t="s">
        <v>453</v>
      </c>
      <c r="B284" s="25" t="s">
        <v>53</v>
      </c>
      <c r="C284" s="25" t="s">
        <v>53</v>
      </c>
      <c r="D284" s="26"/>
      <c r="E284" s="28"/>
      <c r="F284" s="31"/>
      <c r="G284" s="28"/>
      <c r="H284" s="31"/>
      <c r="I284" s="28"/>
      <c r="J284" s="31"/>
      <c r="K284" s="28"/>
      <c r="L284" s="31"/>
      <c r="M284" s="25" t="s">
        <v>53</v>
      </c>
      <c r="N284" s="1" t="s">
        <v>106</v>
      </c>
      <c r="O284" s="1" t="s">
        <v>106</v>
      </c>
      <c r="P284" s="1" t="s">
        <v>53</v>
      </c>
      <c r="Q284" s="1" t="s">
        <v>53</v>
      </c>
      <c r="R284" s="1" t="s">
        <v>53</v>
      </c>
      <c r="AV284" s="1" t="s">
        <v>53</v>
      </c>
      <c r="AW284" s="1" t="s">
        <v>53</v>
      </c>
      <c r="AX284" s="1" t="s">
        <v>53</v>
      </c>
      <c r="AY284" s="1" t="s">
        <v>53</v>
      </c>
      <c r="AZ284" s="1" t="s">
        <v>53</v>
      </c>
    </row>
    <row r="285" spans="1:52" ht="30" customHeight="1" x14ac:dyDescent="0.3">
      <c r="A285" s="26"/>
      <c r="B285" s="26"/>
      <c r="C285" s="26"/>
      <c r="D285" s="26"/>
      <c r="E285" s="28"/>
      <c r="F285" s="31"/>
      <c r="G285" s="28"/>
      <c r="H285" s="31"/>
      <c r="I285" s="28"/>
      <c r="J285" s="31"/>
      <c r="K285" s="28"/>
      <c r="L285" s="31"/>
      <c r="M285" s="26"/>
    </row>
    <row r="286" spans="1:52" ht="30" customHeight="1" x14ac:dyDescent="0.3">
      <c r="A286" s="22" t="s">
        <v>724</v>
      </c>
      <c r="B286" s="23"/>
      <c r="C286" s="23"/>
      <c r="D286" s="23"/>
      <c r="E286" s="27"/>
      <c r="F286" s="30"/>
      <c r="G286" s="27"/>
      <c r="H286" s="30"/>
      <c r="I286" s="27"/>
      <c r="J286" s="30"/>
      <c r="K286" s="27"/>
      <c r="L286" s="30"/>
      <c r="M286" s="24"/>
      <c r="N286" s="1" t="s">
        <v>353</v>
      </c>
    </row>
    <row r="287" spans="1:52" ht="30" customHeight="1" x14ac:dyDescent="0.3">
      <c r="A287" s="25" t="s">
        <v>84</v>
      </c>
      <c r="B287" s="25" t="s">
        <v>351</v>
      </c>
      <c r="C287" s="25" t="s">
        <v>86</v>
      </c>
      <c r="D287" s="26">
        <v>1</v>
      </c>
      <c r="E287" s="28"/>
      <c r="F287" s="31"/>
      <c r="G287" s="28"/>
      <c r="H287" s="31"/>
      <c r="I287" s="28"/>
      <c r="J287" s="31"/>
      <c r="K287" s="28"/>
      <c r="L287" s="31"/>
      <c r="M287" s="25" t="s">
        <v>53</v>
      </c>
      <c r="N287" s="1" t="s">
        <v>353</v>
      </c>
      <c r="O287" s="1" t="s">
        <v>726</v>
      </c>
      <c r="P287" s="1" t="s">
        <v>66</v>
      </c>
      <c r="Q287" s="1" t="s">
        <v>66</v>
      </c>
      <c r="R287" s="1" t="s">
        <v>65</v>
      </c>
      <c r="AV287" s="1" t="s">
        <v>53</v>
      </c>
      <c r="AW287" s="1" t="s">
        <v>727</v>
      </c>
      <c r="AX287" s="1" t="s">
        <v>53</v>
      </c>
      <c r="AY287" s="1" t="s">
        <v>53</v>
      </c>
      <c r="AZ287" s="1" t="s">
        <v>53</v>
      </c>
    </row>
    <row r="288" spans="1:52" ht="30" customHeight="1" x14ac:dyDescent="0.3">
      <c r="A288" s="25" t="s">
        <v>694</v>
      </c>
      <c r="B288" s="25" t="s">
        <v>446</v>
      </c>
      <c r="C288" s="25" t="s">
        <v>447</v>
      </c>
      <c r="D288" s="26">
        <f>공량산출근거서_일위대가!K128</f>
        <v>9.7199999999999995E-2</v>
      </c>
      <c r="E288" s="28"/>
      <c r="F288" s="31"/>
      <c r="G288" s="28"/>
      <c r="H288" s="31"/>
      <c r="I288" s="28"/>
      <c r="J288" s="31"/>
      <c r="K288" s="28"/>
      <c r="L288" s="31"/>
      <c r="M288" s="25" t="s">
        <v>53</v>
      </c>
      <c r="N288" s="1" t="s">
        <v>353</v>
      </c>
      <c r="O288" s="1" t="s">
        <v>695</v>
      </c>
      <c r="P288" s="1" t="s">
        <v>66</v>
      </c>
      <c r="Q288" s="1" t="s">
        <v>66</v>
      </c>
      <c r="R288" s="1" t="s">
        <v>65</v>
      </c>
      <c r="V288">
        <v>1</v>
      </c>
      <c r="AV288" s="1" t="s">
        <v>53</v>
      </c>
      <c r="AW288" s="1" t="s">
        <v>728</v>
      </c>
      <c r="AX288" s="1" t="s">
        <v>53</v>
      </c>
      <c r="AY288" s="1" t="s">
        <v>53</v>
      </c>
      <c r="AZ288" s="1" t="s">
        <v>53</v>
      </c>
    </row>
    <row r="289" spans="1:52" ht="30" customHeight="1" x14ac:dyDescent="0.3">
      <c r="A289" s="25" t="s">
        <v>450</v>
      </c>
      <c r="B289" s="25" t="s">
        <v>451</v>
      </c>
      <c r="C289" s="25" t="s">
        <v>397</v>
      </c>
      <c r="D289" s="26">
        <v>1</v>
      </c>
      <c r="E289" s="28"/>
      <c r="F289" s="31"/>
      <c r="G289" s="28"/>
      <c r="H289" s="31"/>
      <c r="I289" s="28"/>
      <c r="J289" s="31"/>
      <c r="K289" s="28"/>
      <c r="L289" s="31"/>
      <c r="M289" s="25" t="s">
        <v>53</v>
      </c>
      <c r="N289" s="1" t="s">
        <v>353</v>
      </c>
      <c r="O289" s="1" t="s">
        <v>398</v>
      </c>
      <c r="P289" s="1" t="s">
        <v>66</v>
      </c>
      <c r="Q289" s="1" t="s">
        <v>66</v>
      </c>
      <c r="R289" s="1" t="s">
        <v>66</v>
      </c>
      <c r="S289">
        <v>1</v>
      </c>
      <c r="T289">
        <v>0</v>
      </c>
      <c r="U289">
        <v>0.03</v>
      </c>
      <c r="AV289" s="1" t="s">
        <v>53</v>
      </c>
      <c r="AW289" s="1" t="s">
        <v>729</v>
      </c>
      <c r="AX289" s="1" t="s">
        <v>53</v>
      </c>
      <c r="AY289" s="1" t="s">
        <v>53</v>
      </c>
      <c r="AZ289" s="1" t="s">
        <v>53</v>
      </c>
    </row>
    <row r="290" spans="1:52" ht="30" customHeight="1" x14ac:dyDescent="0.3">
      <c r="A290" s="25" t="s">
        <v>453</v>
      </c>
      <c r="B290" s="25" t="s">
        <v>53</v>
      </c>
      <c r="C290" s="25" t="s">
        <v>53</v>
      </c>
      <c r="D290" s="26"/>
      <c r="E290" s="28"/>
      <c r="F290" s="31"/>
      <c r="G290" s="28"/>
      <c r="H290" s="31"/>
      <c r="I290" s="28"/>
      <c r="J290" s="31"/>
      <c r="K290" s="28"/>
      <c r="L290" s="31"/>
      <c r="M290" s="25" t="s">
        <v>53</v>
      </c>
      <c r="N290" s="1" t="s">
        <v>106</v>
      </c>
      <c r="O290" s="1" t="s">
        <v>106</v>
      </c>
      <c r="P290" s="1" t="s">
        <v>53</v>
      </c>
      <c r="Q290" s="1" t="s">
        <v>53</v>
      </c>
      <c r="R290" s="1" t="s">
        <v>53</v>
      </c>
      <c r="AV290" s="1" t="s">
        <v>53</v>
      </c>
      <c r="AW290" s="1" t="s">
        <v>53</v>
      </c>
      <c r="AX290" s="1" t="s">
        <v>53</v>
      </c>
      <c r="AY290" s="1" t="s">
        <v>53</v>
      </c>
      <c r="AZ290" s="1" t="s">
        <v>53</v>
      </c>
    </row>
    <row r="291" spans="1:52" ht="30" customHeight="1" x14ac:dyDescent="0.3">
      <c r="A291" s="26"/>
      <c r="B291" s="26"/>
      <c r="C291" s="26"/>
      <c r="D291" s="26"/>
      <c r="E291" s="28"/>
      <c r="F291" s="31"/>
      <c r="G291" s="28"/>
      <c r="H291" s="31"/>
      <c r="I291" s="28"/>
      <c r="J291" s="31"/>
      <c r="K291" s="28"/>
      <c r="L291" s="31"/>
      <c r="M291" s="26"/>
    </row>
    <row r="292" spans="1:52" ht="30" customHeight="1" x14ac:dyDescent="0.3">
      <c r="A292" s="22" t="s">
        <v>730</v>
      </c>
      <c r="B292" s="23"/>
      <c r="C292" s="23"/>
      <c r="D292" s="23"/>
      <c r="E292" s="27"/>
      <c r="F292" s="30"/>
      <c r="G292" s="27"/>
      <c r="H292" s="30"/>
      <c r="I292" s="27"/>
      <c r="J292" s="30"/>
      <c r="K292" s="27"/>
      <c r="L292" s="30"/>
      <c r="M292" s="24"/>
      <c r="N292" s="1" t="s">
        <v>88</v>
      </c>
    </row>
    <row r="293" spans="1:52" ht="30" customHeight="1" x14ac:dyDescent="0.3">
      <c r="A293" s="25" t="s">
        <v>84</v>
      </c>
      <c r="B293" s="25" t="s">
        <v>85</v>
      </c>
      <c r="C293" s="25" t="s">
        <v>86</v>
      </c>
      <c r="D293" s="26">
        <v>1</v>
      </c>
      <c r="E293" s="28"/>
      <c r="F293" s="31"/>
      <c r="G293" s="28"/>
      <c r="H293" s="31"/>
      <c r="I293" s="28"/>
      <c r="J293" s="31"/>
      <c r="K293" s="28"/>
      <c r="L293" s="31"/>
      <c r="M293" s="25" t="s">
        <v>53</v>
      </c>
      <c r="N293" s="1" t="s">
        <v>88</v>
      </c>
      <c r="O293" s="1" t="s">
        <v>731</v>
      </c>
      <c r="P293" s="1" t="s">
        <v>66</v>
      </c>
      <c r="Q293" s="1" t="s">
        <v>66</v>
      </c>
      <c r="R293" s="1" t="s">
        <v>65</v>
      </c>
      <c r="AV293" s="1" t="s">
        <v>53</v>
      </c>
      <c r="AW293" s="1" t="s">
        <v>732</v>
      </c>
      <c r="AX293" s="1" t="s">
        <v>53</v>
      </c>
      <c r="AY293" s="1" t="s">
        <v>53</v>
      </c>
      <c r="AZ293" s="1" t="s">
        <v>53</v>
      </c>
    </row>
    <row r="294" spans="1:52" ht="30" customHeight="1" x14ac:dyDescent="0.3">
      <c r="A294" s="25" t="s">
        <v>694</v>
      </c>
      <c r="B294" s="25" t="s">
        <v>446</v>
      </c>
      <c r="C294" s="25" t="s">
        <v>447</v>
      </c>
      <c r="D294" s="26">
        <f>공량산출근거서_일위대가!K131</f>
        <v>0.1188</v>
      </c>
      <c r="E294" s="28"/>
      <c r="F294" s="31"/>
      <c r="G294" s="28"/>
      <c r="H294" s="31"/>
      <c r="I294" s="28"/>
      <c r="J294" s="31"/>
      <c r="K294" s="28"/>
      <c r="L294" s="31"/>
      <c r="M294" s="25" t="s">
        <v>53</v>
      </c>
      <c r="N294" s="1" t="s">
        <v>88</v>
      </c>
      <c r="O294" s="1" t="s">
        <v>695</v>
      </c>
      <c r="P294" s="1" t="s">
        <v>66</v>
      </c>
      <c r="Q294" s="1" t="s">
        <v>66</v>
      </c>
      <c r="R294" s="1" t="s">
        <v>65</v>
      </c>
      <c r="V294">
        <v>1</v>
      </c>
      <c r="AV294" s="1" t="s">
        <v>53</v>
      </c>
      <c r="AW294" s="1" t="s">
        <v>733</v>
      </c>
      <c r="AX294" s="1" t="s">
        <v>53</v>
      </c>
      <c r="AY294" s="1" t="s">
        <v>53</v>
      </c>
      <c r="AZ294" s="1" t="s">
        <v>53</v>
      </c>
    </row>
    <row r="295" spans="1:52" ht="30" customHeight="1" x14ac:dyDescent="0.3">
      <c r="A295" s="25" t="s">
        <v>450</v>
      </c>
      <c r="B295" s="25" t="s">
        <v>451</v>
      </c>
      <c r="C295" s="25" t="s">
        <v>397</v>
      </c>
      <c r="D295" s="26">
        <v>1</v>
      </c>
      <c r="E295" s="28"/>
      <c r="F295" s="31"/>
      <c r="G295" s="28"/>
      <c r="H295" s="31"/>
      <c r="I295" s="28"/>
      <c r="J295" s="31"/>
      <c r="K295" s="28"/>
      <c r="L295" s="31"/>
      <c r="M295" s="25" t="s">
        <v>53</v>
      </c>
      <c r="N295" s="1" t="s">
        <v>88</v>
      </c>
      <c r="O295" s="1" t="s">
        <v>398</v>
      </c>
      <c r="P295" s="1" t="s">
        <v>66</v>
      </c>
      <c r="Q295" s="1" t="s">
        <v>66</v>
      </c>
      <c r="R295" s="1" t="s">
        <v>66</v>
      </c>
      <c r="S295">
        <v>1</v>
      </c>
      <c r="T295">
        <v>0</v>
      </c>
      <c r="U295">
        <v>0.03</v>
      </c>
      <c r="AV295" s="1" t="s">
        <v>53</v>
      </c>
      <c r="AW295" s="1" t="s">
        <v>734</v>
      </c>
      <c r="AX295" s="1" t="s">
        <v>53</v>
      </c>
      <c r="AY295" s="1" t="s">
        <v>53</v>
      </c>
      <c r="AZ295" s="1" t="s">
        <v>53</v>
      </c>
    </row>
    <row r="296" spans="1:52" ht="30" customHeight="1" x14ac:dyDescent="0.3">
      <c r="A296" s="25" t="s">
        <v>453</v>
      </c>
      <c r="B296" s="25" t="s">
        <v>53</v>
      </c>
      <c r="C296" s="25" t="s">
        <v>53</v>
      </c>
      <c r="D296" s="26"/>
      <c r="E296" s="28"/>
      <c r="F296" s="31"/>
      <c r="G296" s="28"/>
      <c r="H296" s="31"/>
      <c r="I296" s="28"/>
      <c r="J296" s="31"/>
      <c r="K296" s="28"/>
      <c r="L296" s="31"/>
      <c r="M296" s="25" t="s">
        <v>53</v>
      </c>
      <c r="N296" s="1" t="s">
        <v>106</v>
      </c>
      <c r="O296" s="1" t="s">
        <v>106</v>
      </c>
      <c r="P296" s="1" t="s">
        <v>53</v>
      </c>
      <c r="Q296" s="1" t="s">
        <v>53</v>
      </c>
      <c r="R296" s="1" t="s">
        <v>53</v>
      </c>
      <c r="AV296" s="1" t="s">
        <v>53</v>
      </c>
      <c r="AW296" s="1" t="s">
        <v>53</v>
      </c>
      <c r="AX296" s="1" t="s">
        <v>53</v>
      </c>
      <c r="AY296" s="1" t="s">
        <v>53</v>
      </c>
      <c r="AZ296" s="1" t="s">
        <v>53</v>
      </c>
    </row>
    <row r="297" spans="1:52" ht="30" customHeight="1" x14ac:dyDescent="0.3">
      <c r="A297" s="26"/>
      <c r="B297" s="26"/>
      <c r="C297" s="26"/>
      <c r="D297" s="26"/>
      <c r="E297" s="28"/>
      <c r="F297" s="31"/>
      <c r="G297" s="28"/>
      <c r="H297" s="31"/>
      <c r="I297" s="28"/>
      <c r="J297" s="31"/>
      <c r="K297" s="28"/>
      <c r="L297" s="31"/>
      <c r="M297" s="26"/>
    </row>
    <row r="298" spans="1:52" ht="30" customHeight="1" x14ac:dyDescent="0.3">
      <c r="A298" s="22" t="s">
        <v>735</v>
      </c>
      <c r="B298" s="23"/>
      <c r="C298" s="23"/>
      <c r="D298" s="23"/>
      <c r="E298" s="27"/>
      <c r="F298" s="30"/>
      <c r="G298" s="27"/>
      <c r="H298" s="30"/>
      <c r="I298" s="27"/>
      <c r="J298" s="30"/>
      <c r="K298" s="27"/>
      <c r="L298" s="30"/>
      <c r="M298" s="24"/>
      <c r="N298" s="1" t="s">
        <v>357</v>
      </c>
    </row>
    <row r="299" spans="1:52" ht="30" customHeight="1" x14ac:dyDescent="0.3">
      <c r="A299" s="25" t="s">
        <v>90</v>
      </c>
      <c r="B299" s="25" t="s">
        <v>355</v>
      </c>
      <c r="C299" s="25" t="s">
        <v>86</v>
      </c>
      <c r="D299" s="26">
        <v>1</v>
      </c>
      <c r="E299" s="28"/>
      <c r="F299" s="31"/>
      <c r="G299" s="28"/>
      <c r="H299" s="31"/>
      <c r="I299" s="28"/>
      <c r="J299" s="31"/>
      <c r="K299" s="28"/>
      <c r="L299" s="31"/>
      <c r="M299" s="25" t="s">
        <v>53</v>
      </c>
      <c r="N299" s="1" t="s">
        <v>357</v>
      </c>
      <c r="O299" s="1" t="s">
        <v>736</v>
      </c>
      <c r="P299" s="1" t="s">
        <v>66</v>
      </c>
      <c r="Q299" s="1" t="s">
        <v>66</v>
      </c>
      <c r="R299" s="1" t="s">
        <v>65</v>
      </c>
      <c r="AV299" s="1" t="s">
        <v>53</v>
      </c>
      <c r="AW299" s="1" t="s">
        <v>737</v>
      </c>
      <c r="AX299" s="1" t="s">
        <v>53</v>
      </c>
      <c r="AY299" s="1" t="s">
        <v>53</v>
      </c>
      <c r="AZ299" s="1" t="s">
        <v>53</v>
      </c>
    </row>
    <row r="300" spans="1:52" ht="30" customHeight="1" x14ac:dyDescent="0.3">
      <c r="A300" s="25" t="s">
        <v>694</v>
      </c>
      <c r="B300" s="25" t="s">
        <v>446</v>
      </c>
      <c r="C300" s="25" t="s">
        <v>447</v>
      </c>
      <c r="D300" s="26">
        <f>공량산출근거서_일위대가!K134</f>
        <v>0.12959999999999999</v>
      </c>
      <c r="E300" s="28"/>
      <c r="F300" s="31"/>
      <c r="G300" s="28"/>
      <c r="H300" s="31"/>
      <c r="I300" s="28"/>
      <c r="J300" s="31"/>
      <c r="K300" s="28"/>
      <c r="L300" s="31"/>
      <c r="M300" s="25" t="s">
        <v>53</v>
      </c>
      <c r="N300" s="1" t="s">
        <v>357</v>
      </c>
      <c r="O300" s="1" t="s">
        <v>695</v>
      </c>
      <c r="P300" s="1" t="s">
        <v>66</v>
      </c>
      <c r="Q300" s="1" t="s">
        <v>66</v>
      </c>
      <c r="R300" s="1" t="s">
        <v>65</v>
      </c>
      <c r="V300">
        <v>1</v>
      </c>
      <c r="AV300" s="1" t="s">
        <v>53</v>
      </c>
      <c r="AW300" s="1" t="s">
        <v>738</v>
      </c>
      <c r="AX300" s="1" t="s">
        <v>53</v>
      </c>
      <c r="AY300" s="1" t="s">
        <v>53</v>
      </c>
      <c r="AZ300" s="1" t="s">
        <v>53</v>
      </c>
    </row>
    <row r="301" spans="1:52" ht="30" customHeight="1" x14ac:dyDescent="0.3">
      <c r="A301" s="25" t="s">
        <v>450</v>
      </c>
      <c r="B301" s="25" t="s">
        <v>451</v>
      </c>
      <c r="C301" s="25" t="s">
        <v>397</v>
      </c>
      <c r="D301" s="26">
        <v>1</v>
      </c>
      <c r="E301" s="28"/>
      <c r="F301" s="31"/>
      <c r="G301" s="28"/>
      <c r="H301" s="31"/>
      <c r="I301" s="28"/>
      <c r="J301" s="31"/>
      <c r="K301" s="28"/>
      <c r="L301" s="31"/>
      <c r="M301" s="25" t="s">
        <v>53</v>
      </c>
      <c r="N301" s="1" t="s">
        <v>357</v>
      </c>
      <c r="O301" s="1" t="s">
        <v>398</v>
      </c>
      <c r="P301" s="1" t="s">
        <v>66</v>
      </c>
      <c r="Q301" s="1" t="s">
        <v>66</v>
      </c>
      <c r="R301" s="1" t="s">
        <v>66</v>
      </c>
      <c r="S301">
        <v>1</v>
      </c>
      <c r="T301">
        <v>0</v>
      </c>
      <c r="U301">
        <v>0.03</v>
      </c>
      <c r="AV301" s="1" t="s">
        <v>53</v>
      </c>
      <c r="AW301" s="1" t="s">
        <v>739</v>
      </c>
      <c r="AX301" s="1" t="s">
        <v>53</v>
      </c>
      <c r="AY301" s="1" t="s">
        <v>53</v>
      </c>
      <c r="AZ301" s="1" t="s">
        <v>53</v>
      </c>
    </row>
    <row r="302" spans="1:52" ht="30" customHeight="1" x14ac:dyDescent="0.3">
      <c r="A302" s="25" t="s">
        <v>453</v>
      </c>
      <c r="B302" s="25" t="s">
        <v>53</v>
      </c>
      <c r="C302" s="25" t="s">
        <v>53</v>
      </c>
      <c r="D302" s="26"/>
      <c r="E302" s="28"/>
      <c r="F302" s="31"/>
      <c r="G302" s="28"/>
      <c r="H302" s="31"/>
      <c r="I302" s="28"/>
      <c r="J302" s="31"/>
      <c r="K302" s="28"/>
      <c r="L302" s="31"/>
      <c r="M302" s="25" t="s">
        <v>53</v>
      </c>
      <c r="N302" s="1" t="s">
        <v>106</v>
      </c>
      <c r="O302" s="1" t="s">
        <v>106</v>
      </c>
      <c r="P302" s="1" t="s">
        <v>53</v>
      </c>
      <c r="Q302" s="1" t="s">
        <v>53</v>
      </c>
      <c r="R302" s="1" t="s">
        <v>53</v>
      </c>
      <c r="AV302" s="1" t="s">
        <v>53</v>
      </c>
      <c r="AW302" s="1" t="s">
        <v>53</v>
      </c>
      <c r="AX302" s="1" t="s">
        <v>53</v>
      </c>
      <c r="AY302" s="1" t="s">
        <v>53</v>
      </c>
      <c r="AZ302" s="1" t="s">
        <v>53</v>
      </c>
    </row>
    <row r="303" spans="1:52" ht="30" customHeight="1" x14ac:dyDescent="0.3">
      <c r="A303" s="26"/>
      <c r="B303" s="26"/>
      <c r="C303" s="26"/>
      <c r="D303" s="26"/>
      <c r="E303" s="28"/>
      <c r="F303" s="31"/>
      <c r="G303" s="28"/>
      <c r="H303" s="31"/>
      <c r="I303" s="28"/>
      <c r="J303" s="31"/>
      <c r="K303" s="28"/>
      <c r="L303" s="31"/>
      <c r="M303" s="26"/>
    </row>
    <row r="304" spans="1:52" ht="30" customHeight="1" x14ac:dyDescent="0.3">
      <c r="A304" s="22" t="s">
        <v>740</v>
      </c>
      <c r="B304" s="23"/>
      <c r="C304" s="23"/>
      <c r="D304" s="23"/>
      <c r="E304" s="27"/>
      <c r="F304" s="30"/>
      <c r="G304" s="27"/>
      <c r="H304" s="30"/>
      <c r="I304" s="27"/>
      <c r="J304" s="30"/>
      <c r="K304" s="27"/>
      <c r="L304" s="30"/>
      <c r="M304" s="24"/>
      <c r="N304" s="1" t="s">
        <v>93</v>
      </c>
    </row>
    <row r="305" spans="1:52" ht="30" customHeight="1" x14ac:dyDescent="0.3">
      <c r="A305" s="25" t="s">
        <v>90</v>
      </c>
      <c r="B305" s="25" t="s">
        <v>91</v>
      </c>
      <c r="C305" s="25" t="s">
        <v>86</v>
      </c>
      <c r="D305" s="26">
        <v>1</v>
      </c>
      <c r="E305" s="28"/>
      <c r="F305" s="31"/>
      <c r="G305" s="28"/>
      <c r="H305" s="31"/>
      <c r="I305" s="28"/>
      <c r="J305" s="31"/>
      <c r="K305" s="28"/>
      <c r="L305" s="31"/>
      <c r="M305" s="25" t="s">
        <v>53</v>
      </c>
      <c r="N305" s="1" t="s">
        <v>93</v>
      </c>
      <c r="O305" s="1" t="s">
        <v>741</v>
      </c>
      <c r="P305" s="1" t="s">
        <v>66</v>
      </c>
      <c r="Q305" s="1" t="s">
        <v>66</v>
      </c>
      <c r="R305" s="1" t="s">
        <v>65</v>
      </c>
      <c r="AV305" s="1" t="s">
        <v>53</v>
      </c>
      <c r="AW305" s="1" t="s">
        <v>742</v>
      </c>
      <c r="AX305" s="1" t="s">
        <v>53</v>
      </c>
      <c r="AY305" s="1" t="s">
        <v>53</v>
      </c>
      <c r="AZ305" s="1" t="s">
        <v>53</v>
      </c>
    </row>
    <row r="306" spans="1:52" ht="30" customHeight="1" x14ac:dyDescent="0.3">
      <c r="A306" s="25" t="s">
        <v>694</v>
      </c>
      <c r="B306" s="25" t="s">
        <v>446</v>
      </c>
      <c r="C306" s="25" t="s">
        <v>447</v>
      </c>
      <c r="D306" s="26">
        <f>공량산출근거서_일위대가!K137</f>
        <v>0.14399999999999999</v>
      </c>
      <c r="E306" s="28"/>
      <c r="F306" s="31"/>
      <c r="G306" s="28"/>
      <c r="H306" s="31"/>
      <c r="I306" s="28"/>
      <c r="J306" s="31"/>
      <c r="K306" s="28"/>
      <c r="L306" s="31"/>
      <c r="M306" s="25" t="s">
        <v>53</v>
      </c>
      <c r="N306" s="1" t="s">
        <v>93</v>
      </c>
      <c r="O306" s="1" t="s">
        <v>695</v>
      </c>
      <c r="P306" s="1" t="s">
        <v>66</v>
      </c>
      <c r="Q306" s="1" t="s">
        <v>66</v>
      </c>
      <c r="R306" s="1" t="s">
        <v>65</v>
      </c>
      <c r="V306">
        <v>1</v>
      </c>
      <c r="AV306" s="1" t="s">
        <v>53</v>
      </c>
      <c r="AW306" s="1" t="s">
        <v>743</v>
      </c>
      <c r="AX306" s="1" t="s">
        <v>53</v>
      </c>
      <c r="AY306" s="1" t="s">
        <v>53</v>
      </c>
      <c r="AZ306" s="1" t="s">
        <v>53</v>
      </c>
    </row>
    <row r="307" spans="1:52" ht="30" customHeight="1" x14ac:dyDescent="0.3">
      <c r="A307" s="25" t="s">
        <v>450</v>
      </c>
      <c r="B307" s="25" t="s">
        <v>451</v>
      </c>
      <c r="C307" s="25" t="s">
        <v>397</v>
      </c>
      <c r="D307" s="26">
        <v>1</v>
      </c>
      <c r="E307" s="28"/>
      <c r="F307" s="31"/>
      <c r="G307" s="28"/>
      <c r="H307" s="31"/>
      <c r="I307" s="28"/>
      <c r="J307" s="31"/>
      <c r="K307" s="28"/>
      <c r="L307" s="31"/>
      <c r="M307" s="25" t="s">
        <v>53</v>
      </c>
      <c r="N307" s="1" t="s">
        <v>93</v>
      </c>
      <c r="O307" s="1" t="s">
        <v>398</v>
      </c>
      <c r="P307" s="1" t="s">
        <v>66</v>
      </c>
      <c r="Q307" s="1" t="s">
        <v>66</v>
      </c>
      <c r="R307" s="1" t="s">
        <v>66</v>
      </c>
      <c r="S307">
        <v>1</v>
      </c>
      <c r="T307">
        <v>0</v>
      </c>
      <c r="U307">
        <v>0.03</v>
      </c>
      <c r="AV307" s="1" t="s">
        <v>53</v>
      </c>
      <c r="AW307" s="1" t="s">
        <v>744</v>
      </c>
      <c r="AX307" s="1" t="s">
        <v>53</v>
      </c>
      <c r="AY307" s="1" t="s">
        <v>53</v>
      </c>
      <c r="AZ307" s="1" t="s">
        <v>53</v>
      </c>
    </row>
    <row r="308" spans="1:52" ht="30" customHeight="1" x14ac:dyDescent="0.3">
      <c r="A308" s="25" t="s">
        <v>453</v>
      </c>
      <c r="B308" s="25" t="s">
        <v>53</v>
      </c>
      <c r="C308" s="25" t="s">
        <v>53</v>
      </c>
      <c r="D308" s="26"/>
      <c r="E308" s="28"/>
      <c r="F308" s="31"/>
      <c r="G308" s="28"/>
      <c r="H308" s="31"/>
      <c r="I308" s="28"/>
      <c r="J308" s="31"/>
      <c r="K308" s="28"/>
      <c r="L308" s="31"/>
      <c r="M308" s="25" t="s">
        <v>53</v>
      </c>
      <c r="N308" s="1" t="s">
        <v>106</v>
      </c>
      <c r="O308" s="1" t="s">
        <v>106</v>
      </c>
      <c r="P308" s="1" t="s">
        <v>53</v>
      </c>
      <c r="Q308" s="1" t="s">
        <v>53</v>
      </c>
      <c r="R308" s="1" t="s">
        <v>53</v>
      </c>
      <c r="AV308" s="1" t="s">
        <v>53</v>
      </c>
      <c r="AW308" s="1" t="s">
        <v>53</v>
      </c>
      <c r="AX308" s="1" t="s">
        <v>53</v>
      </c>
      <c r="AY308" s="1" t="s">
        <v>53</v>
      </c>
      <c r="AZ308" s="1" t="s">
        <v>53</v>
      </c>
    </row>
    <row r="309" spans="1:52" ht="30" customHeight="1" x14ac:dyDescent="0.3">
      <c r="A309" s="26"/>
      <c r="B309" s="26"/>
      <c r="C309" s="26"/>
      <c r="D309" s="26"/>
      <c r="E309" s="28"/>
      <c r="F309" s="31"/>
      <c r="G309" s="28"/>
      <c r="H309" s="31"/>
      <c r="I309" s="28"/>
      <c r="J309" s="31"/>
      <c r="K309" s="28"/>
      <c r="L309" s="31"/>
      <c r="M309" s="26"/>
    </row>
    <row r="310" spans="1:52" ht="30" customHeight="1" x14ac:dyDescent="0.3">
      <c r="A310" s="22" t="s">
        <v>745</v>
      </c>
      <c r="B310" s="23"/>
      <c r="C310" s="23"/>
      <c r="D310" s="23"/>
      <c r="E310" s="27"/>
      <c r="F310" s="30"/>
      <c r="G310" s="27"/>
      <c r="H310" s="30"/>
      <c r="I310" s="27"/>
      <c r="J310" s="30"/>
      <c r="K310" s="27"/>
      <c r="L310" s="30"/>
      <c r="M310" s="24"/>
      <c r="N310" s="1" t="s">
        <v>231</v>
      </c>
    </row>
    <row r="311" spans="1:52" ht="30" customHeight="1" x14ac:dyDescent="0.3">
      <c r="A311" s="25" t="s">
        <v>228</v>
      </c>
      <c r="B311" s="25" t="s">
        <v>229</v>
      </c>
      <c r="C311" s="25" t="s">
        <v>86</v>
      </c>
      <c r="D311" s="26">
        <v>1</v>
      </c>
      <c r="E311" s="28"/>
      <c r="F311" s="31"/>
      <c r="G311" s="28"/>
      <c r="H311" s="31"/>
      <c r="I311" s="28"/>
      <c r="J311" s="31"/>
      <c r="K311" s="28"/>
      <c r="L311" s="31"/>
      <c r="M311" s="25" t="s">
        <v>53</v>
      </c>
      <c r="N311" s="1" t="s">
        <v>231</v>
      </c>
      <c r="O311" s="1" t="s">
        <v>747</v>
      </c>
      <c r="P311" s="1" t="s">
        <v>66</v>
      </c>
      <c r="Q311" s="1" t="s">
        <v>66</v>
      </c>
      <c r="R311" s="1" t="s">
        <v>65</v>
      </c>
      <c r="AV311" s="1" t="s">
        <v>53</v>
      </c>
      <c r="AW311" s="1" t="s">
        <v>748</v>
      </c>
      <c r="AX311" s="1" t="s">
        <v>53</v>
      </c>
      <c r="AY311" s="1" t="s">
        <v>53</v>
      </c>
      <c r="AZ311" s="1" t="s">
        <v>53</v>
      </c>
    </row>
    <row r="312" spans="1:52" ht="30" customHeight="1" x14ac:dyDescent="0.3">
      <c r="A312" s="25" t="s">
        <v>445</v>
      </c>
      <c r="B312" s="25" t="s">
        <v>446</v>
      </c>
      <c r="C312" s="25" t="s">
        <v>447</v>
      </c>
      <c r="D312" s="26">
        <f>공량산출근거서_일위대가!K143</f>
        <v>8.5000000000000006E-2</v>
      </c>
      <c r="E312" s="28"/>
      <c r="F312" s="31"/>
      <c r="G312" s="28"/>
      <c r="H312" s="31"/>
      <c r="I312" s="28"/>
      <c r="J312" s="31"/>
      <c r="K312" s="28"/>
      <c r="L312" s="31"/>
      <c r="M312" s="25" t="s">
        <v>53</v>
      </c>
      <c r="N312" s="1" t="s">
        <v>231</v>
      </c>
      <c r="O312" s="1" t="s">
        <v>448</v>
      </c>
      <c r="P312" s="1" t="s">
        <v>66</v>
      </c>
      <c r="Q312" s="1" t="s">
        <v>66</v>
      </c>
      <c r="R312" s="1" t="s">
        <v>65</v>
      </c>
      <c r="V312">
        <v>1</v>
      </c>
      <c r="AV312" s="1" t="s">
        <v>53</v>
      </c>
      <c r="AW312" s="1" t="s">
        <v>749</v>
      </c>
      <c r="AX312" s="1" t="s">
        <v>53</v>
      </c>
      <c r="AY312" s="1" t="s">
        <v>53</v>
      </c>
      <c r="AZ312" s="1" t="s">
        <v>53</v>
      </c>
    </row>
    <row r="313" spans="1:52" ht="30" customHeight="1" x14ac:dyDescent="0.3">
      <c r="A313" s="25" t="s">
        <v>450</v>
      </c>
      <c r="B313" s="25" t="s">
        <v>451</v>
      </c>
      <c r="C313" s="25" t="s">
        <v>397</v>
      </c>
      <c r="D313" s="26">
        <v>1</v>
      </c>
      <c r="E313" s="28"/>
      <c r="F313" s="31"/>
      <c r="G313" s="28"/>
      <c r="H313" s="31"/>
      <c r="I313" s="28"/>
      <c r="J313" s="31"/>
      <c r="K313" s="28"/>
      <c r="L313" s="31"/>
      <c r="M313" s="25" t="s">
        <v>53</v>
      </c>
      <c r="N313" s="1" t="s">
        <v>231</v>
      </c>
      <c r="O313" s="1" t="s">
        <v>398</v>
      </c>
      <c r="P313" s="1" t="s">
        <v>66</v>
      </c>
      <c r="Q313" s="1" t="s">
        <v>66</v>
      </c>
      <c r="R313" s="1" t="s">
        <v>66</v>
      </c>
      <c r="S313">
        <v>1</v>
      </c>
      <c r="T313">
        <v>0</v>
      </c>
      <c r="U313">
        <v>0.03</v>
      </c>
      <c r="AV313" s="1" t="s">
        <v>53</v>
      </c>
      <c r="AW313" s="1" t="s">
        <v>750</v>
      </c>
      <c r="AX313" s="1" t="s">
        <v>53</v>
      </c>
      <c r="AY313" s="1" t="s">
        <v>53</v>
      </c>
      <c r="AZ313" s="1" t="s">
        <v>53</v>
      </c>
    </row>
    <row r="314" spans="1:52" ht="30" customHeight="1" x14ac:dyDescent="0.3">
      <c r="A314" s="25" t="s">
        <v>453</v>
      </c>
      <c r="B314" s="25" t="s">
        <v>53</v>
      </c>
      <c r="C314" s="25" t="s">
        <v>53</v>
      </c>
      <c r="D314" s="26"/>
      <c r="E314" s="28"/>
      <c r="F314" s="31"/>
      <c r="G314" s="28"/>
      <c r="H314" s="31"/>
      <c r="I314" s="28"/>
      <c r="J314" s="31"/>
      <c r="K314" s="28"/>
      <c r="L314" s="31"/>
      <c r="M314" s="25" t="s">
        <v>53</v>
      </c>
      <c r="N314" s="1" t="s">
        <v>106</v>
      </c>
      <c r="O314" s="1" t="s">
        <v>106</v>
      </c>
      <c r="P314" s="1" t="s">
        <v>53</v>
      </c>
      <c r="Q314" s="1" t="s">
        <v>53</v>
      </c>
      <c r="R314" s="1" t="s">
        <v>53</v>
      </c>
      <c r="AV314" s="1" t="s">
        <v>53</v>
      </c>
      <c r="AW314" s="1" t="s">
        <v>53</v>
      </c>
      <c r="AX314" s="1" t="s">
        <v>53</v>
      </c>
      <c r="AY314" s="1" t="s">
        <v>53</v>
      </c>
      <c r="AZ314" s="1" t="s">
        <v>53</v>
      </c>
    </row>
    <row r="315" spans="1:52" ht="30" customHeight="1" x14ac:dyDescent="0.3">
      <c r="A315" s="26"/>
      <c r="B315" s="26"/>
      <c r="C315" s="26"/>
      <c r="D315" s="26"/>
      <c r="E315" s="28"/>
      <c r="F315" s="31"/>
      <c r="G315" s="28"/>
      <c r="H315" s="31"/>
      <c r="I315" s="28"/>
      <c r="J315" s="31"/>
      <c r="K315" s="28"/>
      <c r="L315" s="31"/>
      <c r="M315" s="26"/>
    </row>
    <row r="316" spans="1:52" ht="30" customHeight="1" x14ac:dyDescent="0.3">
      <c r="A316" s="22" t="s">
        <v>751</v>
      </c>
      <c r="B316" s="23"/>
      <c r="C316" s="23"/>
      <c r="D316" s="23"/>
      <c r="E316" s="27"/>
      <c r="F316" s="30"/>
      <c r="G316" s="27"/>
      <c r="H316" s="30"/>
      <c r="I316" s="27"/>
      <c r="J316" s="30"/>
      <c r="K316" s="27"/>
      <c r="L316" s="30"/>
      <c r="M316" s="24"/>
      <c r="N316" s="1" t="s">
        <v>235</v>
      </c>
    </row>
    <row r="317" spans="1:52" ht="30" customHeight="1" x14ac:dyDescent="0.3">
      <c r="A317" s="25" t="s">
        <v>228</v>
      </c>
      <c r="B317" s="25" t="s">
        <v>233</v>
      </c>
      <c r="C317" s="25" t="s">
        <v>86</v>
      </c>
      <c r="D317" s="26">
        <v>1</v>
      </c>
      <c r="E317" s="28"/>
      <c r="F317" s="31"/>
      <c r="G317" s="28"/>
      <c r="H317" s="31"/>
      <c r="I317" s="28"/>
      <c r="J317" s="31"/>
      <c r="K317" s="28"/>
      <c r="L317" s="31"/>
      <c r="M317" s="25" t="s">
        <v>53</v>
      </c>
      <c r="N317" s="1" t="s">
        <v>235</v>
      </c>
      <c r="O317" s="1" t="s">
        <v>752</v>
      </c>
      <c r="P317" s="1" t="s">
        <v>66</v>
      </c>
      <c r="Q317" s="1" t="s">
        <v>66</v>
      </c>
      <c r="R317" s="1" t="s">
        <v>65</v>
      </c>
      <c r="AV317" s="1" t="s">
        <v>53</v>
      </c>
      <c r="AW317" s="1" t="s">
        <v>753</v>
      </c>
      <c r="AX317" s="1" t="s">
        <v>53</v>
      </c>
      <c r="AY317" s="1" t="s">
        <v>53</v>
      </c>
      <c r="AZ317" s="1" t="s">
        <v>53</v>
      </c>
    </row>
    <row r="318" spans="1:52" ht="30" customHeight="1" x14ac:dyDescent="0.3">
      <c r="A318" s="25" t="s">
        <v>445</v>
      </c>
      <c r="B318" s="25" t="s">
        <v>446</v>
      </c>
      <c r="C318" s="25" t="s">
        <v>447</v>
      </c>
      <c r="D318" s="26">
        <f>공량산출근거서_일위대가!K146</f>
        <v>8.5000000000000006E-2</v>
      </c>
      <c r="E318" s="28"/>
      <c r="F318" s="31"/>
      <c r="G318" s="28"/>
      <c r="H318" s="31"/>
      <c r="I318" s="28"/>
      <c r="J318" s="31"/>
      <c r="K318" s="28"/>
      <c r="L318" s="31"/>
      <c r="M318" s="25" t="s">
        <v>53</v>
      </c>
      <c r="N318" s="1" t="s">
        <v>235</v>
      </c>
      <c r="O318" s="1" t="s">
        <v>448</v>
      </c>
      <c r="P318" s="1" t="s">
        <v>66</v>
      </c>
      <c r="Q318" s="1" t="s">
        <v>66</v>
      </c>
      <c r="R318" s="1" t="s">
        <v>65</v>
      </c>
      <c r="V318">
        <v>1</v>
      </c>
      <c r="AV318" s="1" t="s">
        <v>53</v>
      </c>
      <c r="AW318" s="1" t="s">
        <v>754</v>
      </c>
      <c r="AX318" s="1" t="s">
        <v>53</v>
      </c>
      <c r="AY318" s="1" t="s">
        <v>53</v>
      </c>
      <c r="AZ318" s="1" t="s">
        <v>53</v>
      </c>
    </row>
    <row r="319" spans="1:52" ht="30" customHeight="1" x14ac:dyDescent="0.3">
      <c r="A319" s="25" t="s">
        <v>450</v>
      </c>
      <c r="B319" s="25" t="s">
        <v>451</v>
      </c>
      <c r="C319" s="25" t="s">
        <v>397</v>
      </c>
      <c r="D319" s="26">
        <v>1</v>
      </c>
      <c r="E319" s="28"/>
      <c r="F319" s="31"/>
      <c r="G319" s="28"/>
      <c r="H319" s="31"/>
      <c r="I319" s="28"/>
      <c r="J319" s="31"/>
      <c r="K319" s="28"/>
      <c r="L319" s="31"/>
      <c r="M319" s="25" t="s">
        <v>53</v>
      </c>
      <c r="N319" s="1" t="s">
        <v>235</v>
      </c>
      <c r="O319" s="1" t="s">
        <v>398</v>
      </c>
      <c r="P319" s="1" t="s">
        <v>66</v>
      </c>
      <c r="Q319" s="1" t="s">
        <v>66</v>
      </c>
      <c r="R319" s="1" t="s">
        <v>66</v>
      </c>
      <c r="S319">
        <v>1</v>
      </c>
      <c r="T319">
        <v>0</v>
      </c>
      <c r="U319">
        <v>0.03</v>
      </c>
      <c r="AV319" s="1" t="s">
        <v>53</v>
      </c>
      <c r="AW319" s="1" t="s">
        <v>755</v>
      </c>
      <c r="AX319" s="1" t="s">
        <v>53</v>
      </c>
      <c r="AY319" s="1" t="s">
        <v>53</v>
      </c>
      <c r="AZ319" s="1" t="s">
        <v>53</v>
      </c>
    </row>
    <row r="320" spans="1:52" ht="30" customHeight="1" x14ac:dyDescent="0.3">
      <c r="A320" s="25" t="s">
        <v>453</v>
      </c>
      <c r="B320" s="25" t="s">
        <v>53</v>
      </c>
      <c r="C320" s="25" t="s">
        <v>53</v>
      </c>
      <c r="D320" s="26"/>
      <c r="E320" s="28"/>
      <c r="F320" s="31"/>
      <c r="G320" s="28"/>
      <c r="H320" s="31"/>
      <c r="I320" s="28"/>
      <c r="J320" s="31"/>
      <c r="K320" s="28"/>
      <c r="L320" s="31"/>
      <c r="M320" s="25" t="s">
        <v>53</v>
      </c>
      <c r="N320" s="1" t="s">
        <v>106</v>
      </c>
      <c r="O320" s="1" t="s">
        <v>106</v>
      </c>
      <c r="P320" s="1" t="s">
        <v>53</v>
      </c>
      <c r="Q320" s="1" t="s">
        <v>53</v>
      </c>
      <c r="R320" s="1" t="s">
        <v>53</v>
      </c>
      <c r="AV320" s="1" t="s">
        <v>53</v>
      </c>
      <c r="AW320" s="1" t="s">
        <v>53</v>
      </c>
      <c r="AX320" s="1" t="s">
        <v>53</v>
      </c>
      <c r="AY320" s="1" t="s">
        <v>53</v>
      </c>
      <c r="AZ320" s="1" t="s">
        <v>53</v>
      </c>
    </row>
    <row r="321" spans="1:52" ht="30" customHeight="1" x14ac:dyDescent="0.3">
      <c r="A321" s="26"/>
      <c r="B321" s="26"/>
      <c r="C321" s="26"/>
      <c r="D321" s="26"/>
      <c r="E321" s="28"/>
      <c r="F321" s="31"/>
      <c r="G321" s="28"/>
      <c r="H321" s="31"/>
      <c r="I321" s="28"/>
      <c r="J321" s="31"/>
      <c r="K321" s="28"/>
      <c r="L321" s="31"/>
      <c r="M321" s="26"/>
    </row>
    <row r="322" spans="1:52" ht="30" customHeight="1" x14ac:dyDescent="0.3">
      <c r="A322" s="22" t="s">
        <v>756</v>
      </c>
      <c r="B322" s="23"/>
      <c r="C322" s="23"/>
      <c r="D322" s="23"/>
      <c r="E322" s="27"/>
      <c r="F322" s="30"/>
      <c r="G322" s="27"/>
      <c r="H322" s="30"/>
      <c r="I322" s="27"/>
      <c r="J322" s="30"/>
      <c r="K322" s="27"/>
      <c r="L322" s="30"/>
      <c r="M322" s="24"/>
      <c r="N322" s="1" t="s">
        <v>239</v>
      </c>
    </row>
    <row r="323" spans="1:52" ht="30" customHeight="1" x14ac:dyDescent="0.3">
      <c r="A323" s="25" t="s">
        <v>228</v>
      </c>
      <c r="B323" s="25" t="s">
        <v>237</v>
      </c>
      <c r="C323" s="25" t="s">
        <v>86</v>
      </c>
      <c r="D323" s="26">
        <v>1</v>
      </c>
      <c r="E323" s="28"/>
      <c r="F323" s="31"/>
      <c r="G323" s="28"/>
      <c r="H323" s="31"/>
      <c r="I323" s="28"/>
      <c r="J323" s="31"/>
      <c r="K323" s="28"/>
      <c r="L323" s="31"/>
      <c r="M323" s="25" t="s">
        <v>53</v>
      </c>
      <c r="N323" s="1" t="s">
        <v>239</v>
      </c>
      <c r="O323" s="1" t="s">
        <v>757</v>
      </c>
      <c r="P323" s="1" t="s">
        <v>66</v>
      </c>
      <c r="Q323" s="1" t="s">
        <v>66</v>
      </c>
      <c r="R323" s="1" t="s">
        <v>65</v>
      </c>
      <c r="AV323" s="1" t="s">
        <v>53</v>
      </c>
      <c r="AW323" s="1" t="s">
        <v>758</v>
      </c>
      <c r="AX323" s="1" t="s">
        <v>53</v>
      </c>
      <c r="AY323" s="1" t="s">
        <v>53</v>
      </c>
      <c r="AZ323" s="1" t="s">
        <v>53</v>
      </c>
    </row>
    <row r="324" spans="1:52" ht="30" customHeight="1" x14ac:dyDescent="0.3">
      <c r="A324" s="25" t="s">
        <v>445</v>
      </c>
      <c r="B324" s="25" t="s">
        <v>446</v>
      </c>
      <c r="C324" s="25" t="s">
        <v>447</v>
      </c>
      <c r="D324" s="26">
        <f>공량산출근거서_일위대가!K149</f>
        <v>8.5000000000000006E-2</v>
      </c>
      <c r="E324" s="28"/>
      <c r="F324" s="31"/>
      <c r="G324" s="28"/>
      <c r="H324" s="31"/>
      <c r="I324" s="28"/>
      <c r="J324" s="31"/>
      <c r="K324" s="28"/>
      <c r="L324" s="31"/>
      <c r="M324" s="25" t="s">
        <v>53</v>
      </c>
      <c r="N324" s="1" t="s">
        <v>239</v>
      </c>
      <c r="O324" s="1" t="s">
        <v>448</v>
      </c>
      <c r="P324" s="1" t="s">
        <v>66</v>
      </c>
      <c r="Q324" s="1" t="s">
        <v>66</v>
      </c>
      <c r="R324" s="1" t="s">
        <v>65</v>
      </c>
      <c r="V324">
        <v>1</v>
      </c>
      <c r="AV324" s="1" t="s">
        <v>53</v>
      </c>
      <c r="AW324" s="1" t="s">
        <v>759</v>
      </c>
      <c r="AX324" s="1" t="s">
        <v>53</v>
      </c>
      <c r="AY324" s="1" t="s">
        <v>53</v>
      </c>
      <c r="AZ324" s="1" t="s">
        <v>53</v>
      </c>
    </row>
    <row r="325" spans="1:52" ht="30" customHeight="1" x14ac:dyDescent="0.3">
      <c r="A325" s="25" t="s">
        <v>450</v>
      </c>
      <c r="B325" s="25" t="s">
        <v>451</v>
      </c>
      <c r="C325" s="25" t="s">
        <v>397</v>
      </c>
      <c r="D325" s="26">
        <v>1</v>
      </c>
      <c r="E325" s="28"/>
      <c r="F325" s="31"/>
      <c r="G325" s="28"/>
      <c r="H325" s="31"/>
      <c r="I325" s="28"/>
      <c r="J325" s="31"/>
      <c r="K325" s="28"/>
      <c r="L325" s="31"/>
      <c r="M325" s="25" t="s">
        <v>53</v>
      </c>
      <c r="N325" s="1" t="s">
        <v>239</v>
      </c>
      <c r="O325" s="1" t="s">
        <v>398</v>
      </c>
      <c r="P325" s="1" t="s">
        <v>66</v>
      </c>
      <c r="Q325" s="1" t="s">
        <v>66</v>
      </c>
      <c r="R325" s="1" t="s">
        <v>66</v>
      </c>
      <c r="S325">
        <v>1</v>
      </c>
      <c r="T325">
        <v>0</v>
      </c>
      <c r="U325">
        <v>0.03</v>
      </c>
      <c r="AV325" s="1" t="s">
        <v>53</v>
      </c>
      <c r="AW325" s="1" t="s">
        <v>760</v>
      </c>
      <c r="AX325" s="1" t="s">
        <v>53</v>
      </c>
      <c r="AY325" s="1" t="s">
        <v>53</v>
      </c>
      <c r="AZ325" s="1" t="s">
        <v>53</v>
      </c>
    </row>
    <row r="326" spans="1:52" ht="30" customHeight="1" x14ac:dyDescent="0.3">
      <c r="A326" s="25" t="s">
        <v>453</v>
      </c>
      <c r="B326" s="25" t="s">
        <v>53</v>
      </c>
      <c r="C326" s="25" t="s">
        <v>53</v>
      </c>
      <c r="D326" s="26"/>
      <c r="E326" s="28"/>
      <c r="F326" s="31"/>
      <c r="G326" s="28"/>
      <c r="H326" s="31"/>
      <c r="I326" s="28"/>
      <c r="J326" s="31"/>
      <c r="K326" s="28"/>
      <c r="L326" s="31"/>
      <c r="M326" s="25" t="s">
        <v>53</v>
      </c>
      <c r="N326" s="1" t="s">
        <v>106</v>
      </c>
      <c r="O326" s="1" t="s">
        <v>106</v>
      </c>
      <c r="P326" s="1" t="s">
        <v>53</v>
      </c>
      <c r="Q326" s="1" t="s">
        <v>53</v>
      </c>
      <c r="R326" s="1" t="s">
        <v>53</v>
      </c>
      <c r="AV326" s="1" t="s">
        <v>53</v>
      </c>
      <c r="AW326" s="1" t="s">
        <v>53</v>
      </c>
      <c r="AX326" s="1" t="s">
        <v>53</v>
      </c>
      <c r="AY326" s="1" t="s">
        <v>53</v>
      </c>
      <c r="AZ326" s="1" t="s">
        <v>53</v>
      </c>
    </row>
    <row r="327" spans="1:52" ht="30" customHeight="1" x14ac:dyDescent="0.3">
      <c r="A327" s="26"/>
      <c r="B327" s="26"/>
      <c r="C327" s="26"/>
      <c r="D327" s="26"/>
      <c r="E327" s="28"/>
      <c r="F327" s="31"/>
      <c r="G327" s="28"/>
      <c r="H327" s="31"/>
      <c r="I327" s="28"/>
      <c r="J327" s="31"/>
      <c r="K327" s="28"/>
      <c r="L327" s="31"/>
      <c r="M327" s="26"/>
    </row>
    <row r="328" spans="1:52" ht="30" customHeight="1" x14ac:dyDescent="0.3">
      <c r="A328" s="22" t="s">
        <v>761</v>
      </c>
      <c r="B328" s="23"/>
      <c r="C328" s="23"/>
      <c r="D328" s="23"/>
      <c r="E328" s="27"/>
      <c r="F328" s="30"/>
      <c r="G328" s="27"/>
      <c r="H328" s="30"/>
      <c r="I328" s="27"/>
      <c r="J328" s="30"/>
      <c r="K328" s="27"/>
      <c r="L328" s="30"/>
      <c r="M328" s="24"/>
      <c r="N328" s="1" t="s">
        <v>243</v>
      </c>
    </row>
    <row r="329" spans="1:52" ht="30" customHeight="1" x14ac:dyDescent="0.3">
      <c r="A329" s="25" t="s">
        <v>228</v>
      </c>
      <c r="B329" s="25" t="s">
        <v>241</v>
      </c>
      <c r="C329" s="25" t="s">
        <v>86</v>
      </c>
      <c r="D329" s="26">
        <v>1</v>
      </c>
      <c r="E329" s="28"/>
      <c r="F329" s="31"/>
      <c r="G329" s="28"/>
      <c r="H329" s="31"/>
      <c r="I329" s="28"/>
      <c r="J329" s="31"/>
      <c r="K329" s="28"/>
      <c r="L329" s="31"/>
      <c r="M329" s="25" t="s">
        <v>53</v>
      </c>
      <c r="N329" s="1" t="s">
        <v>243</v>
      </c>
      <c r="O329" s="1" t="s">
        <v>762</v>
      </c>
      <c r="P329" s="1" t="s">
        <v>66</v>
      </c>
      <c r="Q329" s="1" t="s">
        <v>66</v>
      </c>
      <c r="R329" s="1" t="s">
        <v>65</v>
      </c>
      <c r="AV329" s="1" t="s">
        <v>53</v>
      </c>
      <c r="AW329" s="1" t="s">
        <v>763</v>
      </c>
      <c r="AX329" s="1" t="s">
        <v>53</v>
      </c>
      <c r="AY329" s="1" t="s">
        <v>53</v>
      </c>
      <c r="AZ329" s="1" t="s">
        <v>53</v>
      </c>
    </row>
    <row r="330" spans="1:52" ht="30" customHeight="1" x14ac:dyDescent="0.3">
      <c r="A330" s="25" t="s">
        <v>445</v>
      </c>
      <c r="B330" s="25" t="s">
        <v>446</v>
      </c>
      <c r="C330" s="25" t="s">
        <v>447</v>
      </c>
      <c r="D330" s="26">
        <f>공량산출근거서_일위대가!K152</f>
        <v>8.5000000000000006E-2</v>
      </c>
      <c r="E330" s="28"/>
      <c r="F330" s="31"/>
      <c r="G330" s="28"/>
      <c r="H330" s="31"/>
      <c r="I330" s="28"/>
      <c r="J330" s="31"/>
      <c r="K330" s="28"/>
      <c r="L330" s="31"/>
      <c r="M330" s="25" t="s">
        <v>53</v>
      </c>
      <c r="N330" s="1" t="s">
        <v>243</v>
      </c>
      <c r="O330" s="1" t="s">
        <v>448</v>
      </c>
      <c r="P330" s="1" t="s">
        <v>66</v>
      </c>
      <c r="Q330" s="1" t="s">
        <v>66</v>
      </c>
      <c r="R330" s="1" t="s">
        <v>65</v>
      </c>
      <c r="V330">
        <v>1</v>
      </c>
      <c r="AV330" s="1" t="s">
        <v>53</v>
      </c>
      <c r="AW330" s="1" t="s">
        <v>764</v>
      </c>
      <c r="AX330" s="1" t="s">
        <v>53</v>
      </c>
      <c r="AY330" s="1" t="s">
        <v>53</v>
      </c>
      <c r="AZ330" s="1" t="s">
        <v>53</v>
      </c>
    </row>
    <row r="331" spans="1:52" ht="30" customHeight="1" x14ac:dyDescent="0.3">
      <c r="A331" s="25" t="s">
        <v>450</v>
      </c>
      <c r="B331" s="25" t="s">
        <v>451</v>
      </c>
      <c r="C331" s="25" t="s">
        <v>397</v>
      </c>
      <c r="D331" s="26">
        <v>1</v>
      </c>
      <c r="E331" s="28"/>
      <c r="F331" s="31"/>
      <c r="G331" s="28"/>
      <c r="H331" s="31"/>
      <c r="I331" s="28"/>
      <c r="J331" s="31"/>
      <c r="K331" s="28"/>
      <c r="L331" s="31"/>
      <c r="M331" s="25" t="s">
        <v>53</v>
      </c>
      <c r="N331" s="1" t="s">
        <v>243</v>
      </c>
      <c r="O331" s="1" t="s">
        <v>398</v>
      </c>
      <c r="P331" s="1" t="s">
        <v>66</v>
      </c>
      <c r="Q331" s="1" t="s">
        <v>66</v>
      </c>
      <c r="R331" s="1" t="s">
        <v>66</v>
      </c>
      <c r="S331">
        <v>1</v>
      </c>
      <c r="T331">
        <v>0</v>
      </c>
      <c r="U331">
        <v>0.03</v>
      </c>
      <c r="AV331" s="1" t="s">
        <v>53</v>
      </c>
      <c r="AW331" s="1" t="s">
        <v>765</v>
      </c>
      <c r="AX331" s="1" t="s">
        <v>53</v>
      </c>
      <c r="AY331" s="1" t="s">
        <v>53</v>
      </c>
      <c r="AZ331" s="1" t="s">
        <v>53</v>
      </c>
    </row>
    <row r="332" spans="1:52" ht="30" customHeight="1" x14ac:dyDescent="0.3">
      <c r="A332" s="25" t="s">
        <v>453</v>
      </c>
      <c r="B332" s="25" t="s">
        <v>53</v>
      </c>
      <c r="C332" s="25" t="s">
        <v>53</v>
      </c>
      <c r="D332" s="26"/>
      <c r="E332" s="28"/>
      <c r="F332" s="31"/>
      <c r="G332" s="28"/>
      <c r="H332" s="31"/>
      <c r="I332" s="28"/>
      <c r="J332" s="31"/>
      <c r="K332" s="28"/>
      <c r="L332" s="31"/>
      <c r="M332" s="25" t="s">
        <v>53</v>
      </c>
      <c r="N332" s="1" t="s">
        <v>106</v>
      </c>
      <c r="O332" s="1" t="s">
        <v>106</v>
      </c>
      <c r="P332" s="1" t="s">
        <v>53</v>
      </c>
      <c r="Q332" s="1" t="s">
        <v>53</v>
      </c>
      <c r="R332" s="1" t="s">
        <v>53</v>
      </c>
      <c r="AV332" s="1" t="s">
        <v>53</v>
      </c>
      <c r="AW332" s="1" t="s">
        <v>53</v>
      </c>
      <c r="AX332" s="1" t="s">
        <v>53</v>
      </c>
      <c r="AY332" s="1" t="s">
        <v>53</v>
      </c>
      <c r="AZ332" s="1" t="s">
        <v>53</v>
      </c>
    </row>
    <row r="333" spans="1:52" ht="30" customHeight="1" x14ac:dyDescent="0.3">
      <c r="A333" s="26"/>
      <c r="B333" s="26"/>
      <c r="C333" s="26"/>
      <c r="D333" s="26"/>
      <c r="E333" s="28"/>
      <c r="F333" s="31"/>
      <c r="G333" s="28"/>
      <c r="H333" s="31"/>
      <c r="I333" s="28"/>
      <c r="J333" s="31"/>
      <c r="K333" s="28"/>
      <c r="L333" s="31"/>
      <c r="M333" s="26"/>
    </row>
    <row r="334" spans="1:52" ht="30" customHeight="1" x14ac:dyDescent="0.3">
      <c r="A334" s="22" t="s">
        <v>766</v>
      </c>
      <c r="B334" s="23"/>
      <c r="C334" s="23"/>
      <c r="D334" s="23"/>
      <c r="E334" s="27"/>
      <c r="F334" s="30"/>
      <c r="G334" s="27"/>
      <c r="H334" s="30"/>
      <c r="I334" s="27"/>
      <c r="J334" s="30"/>
      <c r="K334" s="27"/>
      <c r="L334" s="30"/>
      <c r="M334" s="24"/>
      <c r="N334" s="1" t="s">
        <v>143</v>
      </c>
    </row>
    <row r="335" spans="1:52" ht="30" customHeight="1" x14ac:dyDescent="0.3">
      <c r="A335" s="25" t="s">
        <v>140</v>
      </c>
      <c r="B335" s="25" t="s">
        <v>141</v>
      </c>
      <c r="C335" s="25" t="s">
        <v>86</v>
      </c>
      <c r="D335" s="26">
        <v>1</v>
      </c>
      <c r="E335" s="28"/>
      <c r="F335" s="31"/>
      <c r="G335" s="28"/>
      <c r="H335" s="31"/>
      <c r="I335" s="28"/>
      <c r="J335" s="31"/>
      <c r="K335" s="28"/>
      <c r="L335" s="31"/>
      <c r="M335" s="25" t="s">
        <v>53</v>
      </c>
      <c r="N335" s="1" t="s">
        <v>143</v>
      </c>
      <c r="O335" s="1" t="s">
        <v>768</v>
      </c>
      <c r="P335" s="1" t="s">
        <v>66</v>
      </c>
      <c r="Q335" s="1" t="s">
        <v>66</v>
      </c>
      <c r="R335" s="1" t="s">
        <v>65</v>
      </c>
      <c r="AV335" s="1" t="s">
        <v>53</v>
      </c>
      <c r="AW335" s="1" t="s">
        <v>769</v>
      </c>
      <c r="AX335" s="1" t="s">
        <v>53</v>
      </c>
      <c r="AY335" s="1" t="s">
        <v>53</v>
      </c>
      <c r="AZ335" s="1" t="s">
        <v>53</v>
      </c>
    </row>
    <row r="336" spans="1:52" ht="30" customHeight="1" x14ac:dyDescent="0.3">
      <c r="A336" s="25" t="s">
        <v>445</v>
      </c>
      <c r="B336" s="25" t="s">
        <v>446</v>
      </c>
      <c r="C336" s="25" t="s">
        <v>447</v>
      </c>
      <c r="D336" s="26">
        <f>공량산출근거서_일위대가!K155</f>
        <v>0.08</v>
      </c>
      <c r="E336" s="28"/>
      <c r="F336" s="31"/>
      <c r="G336" s="28"/>
      <c r="H336" s="31"/>
      <c r="I336" s="28"/>
      <c r="J336" s="31"/>
      <c r="K336" s="28"/>
      <c r="L336" s="31"/>
      <c r="M336" s="25" t="s">
        <v>53</v>
      </c>
      <c r="N336" s="1" t="s">
        <v>143</v>
      </c>
      <c r="O336" s="1" t="s">
        <v>448</v>
      </c>
      <c r="P336" s="1" t="s">
        <v>66</v>
      </c>
      <c r="Q336" s="1" t="s">
        <v>66</v>
      </c>
      <c r="R336" s="1" t="s">
        <v>65</v>
      </c>
      <c r="V336">
        <v>1</v>
      </c>
      <c r="AV336" s="1" t="s">
        <v>53</v>
      </c>
      <c r="AW336" s="1" t="s">
        <v>770</v>
      </c>
      <c r="AX336" s="1" t="s">
        <v>53</v>
      </c>
      <c r="AY336" s="1" t="s">
        <v>53</v>
      </c>
      <c r="AZ336" s="1" t="s">
        <v>53</v>
      </c>
    </row>
    <row r="337" spans="1:52" ht="30" customHeight="1" x14ac:dyDescent="0.3">
      <c r="A337" s="25" t="s">
        <v>450</v>
      </c>
      <c r="B337" s="25" t="s">
        <v>451</v>
      </c>
      <c r="C337" s="25" t="s">
        <v>397</v>
      </c>
      <c r="D337" s="26">
        <v>1</v>
      </c>
      <c r="E337" s="28"/>
      <c r="F337" s="31"/>
      <c r="G337" s="28"/>
      <c r="H337" s="31"/>
      <c r="I337" s="28"/>
      <c r="J337" s="31"/>
      <c r="K337" s="28"/>
      <c r="L337" s="31"/>
      <c r="M337" s="25" t="s">
        <v>53</v>
      </c>
      <c r="N337" s="1" t="s">
        <v>143</v>
      </c>
      <c r="O337" s="1" t="s">
        <v>398</v>
      </c>
      <c r="P337" s="1" t="s">
        <v>66</v>
      </c>
      <c r="Q337" s="1" t="s">
        <v>66</v>
      </c>
      <c r="R337" s="1" t="s">
        <v>66</v>
      </c>
      <c r="S337">
        <v>1</v>
      </c>
      <c r="T337">
        <v>0</v>
      </c>
      <c r="U337">
        <v>0.03</v>
      </c>
      <c r="AV337" s="1" t="s">
        <v>53</v>
      </c>
      <c r="AW337" s="1" t="s">
        <v>771</v>
      </c>
      <c r="AX337" s="1" t="s">
        <v>53</v>
      </c>
      <c r="AY337" s="1" t="s">
        <v>53</v>
      </c>
      <c r="AZ337" s="1" t="s">
        <v>53</v>
      </c>
    </row>
    <row r="338" spans="1:52" ht="30" customHeight="1" x14ac:dyDescent="0.3">
      <c r="A338" s="25" t="s">
        <v>453</v>
      </c>
      <c r="B338" s="25" t="s">
        <v>53</v>
      </c>
      <c r="C338" s="25" t="s">
        <v>53</v>
      </c>
      <c r="D338" s="26"/>
      <c r="E338" s="28"/>
      <c r="F338" s="31"/>
      <c r="G338" s="28"/>
      <c r="H338" s="31"/>
      <c r="I338" s="28"/>
      <c r="J338" s="31"/>
      <c r="K338" s="28"/>
      <c r="L338" s="31"/>
      <c r="M338" s="25" t="s">
        <v>53</v>
      </c>
      <c r="N338" s="1" t="s">
        <v>106</v>
      </c>
      <c r="O338" s="1" t="s">
        <v>106</v>
      </c>
      <c r="P338" s="1" t="s">
        <v>53</v>
      </c>
      <c r="Q338" s="1" t="s">
        <v>53</v>
      </c>
      <c r="R338" s="1" t="s">
        <v>53</v>
      </c>
      <c r="AV338" s="1" t="s">
        <v>53</v>
      </c>
      <c r="AW338" s="1" t="s">
        <v>53</v>
      </c>
      <c r="AX338" s="1" t="s">
        <v>53</v>
      </c>
      <c r="AY338" s="1" t="s">
        <v>53</v>
      </c>
      <c r="AZ338" s="1" t="s">
        <v>53</v>
      </c>
    </row>
    <row r="339" spans="1:52" ht="30" customHeight="1" x14ac:dyDescent="0.3">
      <c r="A339" s="26"/>
      <c r="B339" s="26"/>
      <c r="C339" s="26"/>
      <c r="D339" s="26"/>
      <c r="E339" s="28"/>
      <c r="F339" s="31"/>
      <c r="G339" s="28"/>
      <c r="H339" s="31"/>
      <c r="I339" s="28"/>
      <c r="J339" s="31"/>
      <c r="K339" s="28"/>
      <c r="L339" s="31"/>
      <c r="M339" s="26"/>
    </row>
    <row r="340" spans="1:52" ht="30" customHeight="1" x14ac:dyDescent="0.3">
      <c r="A340" s="22" t="s">
        <v>772</v>
      </c>
      <c r="B340" s="23"/>
      <c r="C340" s="23"/>
      <c r="D340" s="23"/>
      <c r="E340" s="27"/>
      <c r="F340" s="30"/>
      <c r="G340" s="27"/>
      <c r="H340" s="30"/>
      <c r="I340" s="27"/>
      <c r="J340" s="30"/>
      <c r="K340" s="27"/>
      <c r="L340" s="30"/>
      <c r="M340" s="24"/>
      <c r="N340" s="1" t="s">
        <v>148</v>
      </c>
    </row>
    <row r="341" spans="1:52" ht="30" customHeight="1" x14ac:dyDescent="0.3">
      <c r="A341" s="25" t="s">
        <v>145</v>
      </c>
      <c r="B341" s="25" t="s">
        <v>146</v>
      </c>
      <c r="C341" s="25" t="s">
        <v>86</v>
      </c>
      <c r="D341" s="26">
        <v>1</v>
      </c>
      <c r="E341" s="28"/>
      <c r="F341" s="31"/>
      <c r="G341" s="28"/>
      <c r="H341" s="31"/>
      <c r="I341" s="28"/>
      <c r="J341" s="31"/>
      <c r="K341" s="28"/>
      <c r="L341" s="31"/>
      <c r="M341" s="25" t="s">
        <v>53</v>
      </c>
      <c r="N341" s="1" t="s">
        <v>148</v>
      </c>
      <c r="O341" s="1" t="s">
        <v>773</v>
      </c>
      <c r="P341" s="1" t="s">
        <v>66</v>
      </c>
      <c r="Q341" s="1" t="s">
        <v>66</v>
      </c>
      <c r="R341" s="1" t="s">
        <v>65</v>
      </c>
      <c r="AV341" s="1" t="s">
        <v>53</v>
      </c>
      <c r="AW341" s="1" t="s">
        <v>774</v>
      </c>
      <c r="AX341" s="1" t="s">
        <v>53</v>
      </c>
      <c r="AY341" s="1" t="s">
        <v>53</v>
      </c>
      <c r="AZ341" s="1" t="s">
        <v>53</v>
      </c>
    </row>
    <row r="342" spans="1:52" ht="30" customHeight="1" x14ac:dyDescent="0.3">
      <c r="A342" s="25" t="s">
        <v>445</v>
      </c>
      <c r="B342" s="25" t="s">
        <v>446</v>
      </c>
      <c r="C342" s="25" t="s">
        <v>447</v>
      </c>
      <c r="D342" s="26">
        <f>공량산출근거서_일위대가!K158</f>
        <v>0.08</v>
      </c>
      <c r="E342" s="28"/>
      <c r="F342" s="31"/>
      <c r="G342" s="28"/>
      <c r="H342" s="31"/>
      <c r="I342" s="28"/>
      <c r="J342" s="31"/>
      <c r="K342" s="28"/>
      <c r="L342" s="31"/>
      <c r="M342" s="25" t="s">
        <v>53</v>
      </c>
      <c r="N342" s="1" t="s">
        <v>148</v>
      </c>
      <c r="O342" s="1" t="s">
        <v>448</v>
      </c>
      <c r="P342" s="1" t="s">
        <v>66</v>
      </c>
      <c r="Q342" s="1" t="s">
        <v>66</v>
      </c>
      <c r="R342" s="1" t="s">
        <v>65</v>
      </c>
      <c r="V342">
        <v>1</v>
      </c>
      <c r="AV342" s="1" t="s">
        <v>53</v>
      </c>
      <c r="AW342" s="1" t="s">
        <v>775</v>
      </c>
      <c r="AX342" s="1" t="s">
        <v>53</v>
      </c>
      <c r="AY342" s="1" t="s">
        <v>53</v>
      </c>
      <c r="AZ342" s="1" t="s">
        <v>53</v>
      </c>
    </row>
    <row r="343" spans="1:52" ht="30" customHeight="1" x14ac:dyDescent="0.3">
      <c r="A343" s="25" t="s">
        <v>450</v>
      </c>
      <c r="B343" s="25" t="s">
        <v>451</v>
      </c>
      <c r="C343" s="25" t="s">
        <v>397</v>
      </c>
      <c r="D343" s="26">
        <v>1</v>
      </c>
      <c r="E343" s="28"/>
      <c r="F343" s="31"/>
      <c r="G343" s="28"/>
      <c r="H343" s="31"/>
      <c r="I343" s="28"/>
      <c r="J343" s="31"/>
      <c r="K343" s="28"/>
      <c r="L343" s="31"/>
      <c r="M343" s="25" t="s">
        <v>53</v>
      </c>
      <c r="N343" s="1" t="s">
        <v>148</v>
      </c>
      <c r="O343" s="1" t="s">
        <v>398</v>
      </c>
      <c r="P343" s="1" t="s">
        <v>66</v>
      </c>
      <c r="Q343" s="1" t="s">
        <v>66</v>
      </c>
      <c r="R343" s="1" t="s">
        <v>66</v>
      </c>
      <c r="S343">
        <v>1</v>
      </c>
      <c r="T343">
        <v>0</v>
      </c>
      <c r="U343">
        <v>0.03</v>
      </c>
      <c r="AV343" s="1" t="s">
        <v>53</v>
      </c>
      <c r="AW343" s="1" t="s">
        <v>776</v>
      </c>
      <c r="AX343" s="1" t="s">
        <v>53</v>
      </c>
      <c r="AY343" s="1" t="s">
        <v>53</v>
      </c>
      <c r="AZ343" s="1" t="s">
        <v>53</v>
      </c>
    </row>
    <row r="344" spans="1:52" ht="30" customHeight="1" x14ac:dyDescent="0.3">
      <c r="A344" s="25" t="s">
        <v>453</v>
      </c>
      <c r="B344" s="25" t="s">
        <v>53</v>
      </c>
      <c r="C344" s="25" t="s">
        <v>53</v>
      </c>
      <c r="D344" s="26"/>
      <c r="E344" s="28"/>
      <c r="F344" s="31"/>
      <c r="G344" s="28"/>
      <c r="H344" s="31"/>
      <c r="I344" s="28"/>
      <c r="J344" s="31"/>
      <c r="K344" s="28"/>
      <c r="L344" s="31"/>
      <c r="M344" s="25" t="s">
        <v>53</v>
      </c>
      <c r="N344" s="1" t="s">
        <v>106</v>
      </c>
      <c r="O344" s="1" t="s">
        <v>106</v>
      </c>
      <c r="P344" s="1" t="s">
        <v>53</v>
      </c>
      <c r="Q344" s="1" t="s">
        <v>53</v>
      </c>
      <c r="R344" s="1" t="s">
        <v>53</v>
      </c>
      <c r="AV344" s="1" t="s">
        <v>53</v>
      </c>
      <c r="AW344" s="1" t="s">
        <v>53</v>
      </c>
      <c r="AX344" s="1" t="s">
        <v>53</v>
      </c>
      <c r="AY344" s="1" t="s">
        <v>53</v>
      </c>
      <c r="AZ344" s="1" t="s">
        <v>53</v>
      </c>
    </row>
    <row r="345" spans="1:52" ht="30" customHeight="1" x14ac:dyDescent="0.3">
      <c r="A345" s="26"/>
      <c r="B345" s="26"/>
      <c r="C345" s="26"/>
      <c r="D345" s="26"/>
      <c r="E345" s="28"/>
      <c r="F345" s="31"/>
      <c r="G345" s="28"/>
      <c r="H345" s="31"/>
      <c r="I345" s="28"/>
      <c r="J345" s="31"/>
      <c r="K345" s="28"/>
      <c r="L345" s="31"/>
      <c r="M345" s="26"/>
    </row>
    <row r="346" spans="1:52" ht="30" customHeight="1" x14ac:dyDescent="0.3">
      <c r="A346" s="22" t="s">
        <v>777</v>
      </c>
      <c r="B346" s="23"/>
      <c r="C346" s="23"/>
      <c r="D346" s="23"/>
      <c r="E346" s="27"/>
      <c r="F346" s="30"/>
      <c r="G346" s="27"/>
      <c r="H346" s="30"/>
      <c r="I346" s="27"/>
      <c r="J346" s="30"/>
      <c r="K346" s="27"/>
      <c r="L346" s="30"/>
      <c r="M346" s="24"/>
      <c r="N346" s="1" t="s">
        <v>152</v>
      </c>
    </row>
    <row r="347" spans="1:52" ht="30" customHeight="1" x14ac:dyDescent="0.3">
      <c r="A347" s="25" t="s">
        <v>150</v>
      </c>
      <c r="B347" s="25" t="s">
        <v>146</v>
      </c>
      <c r="C347" s="25" t="s">
        <v>86</v>
      </c>
      <c r="D347" s="26">
        <v>1</v>
      </c>
      <c r="E347" s="28"/>
      <c r="F347" s="31"/>
      <c r="G347" s="28"/>
      <c r="H347" s="31"/>
      <c r="I347" s="28"/>
      <c r="J347" s="31"/>
      <c r="K347" s="28"/>
      <c r="L347" s="31"/>
      <c r="M347" s="25" t="s">
        <v>53</v>
      </c>
      <c r="N347" s="1" t="s">
        <v>152</v>
      </c>
      <c r="O347" s="1" t="s">
        <v>778</v>
      </c>
      <c r="P347" s="1" t="s">
        <v>66</v>
      </c>
      <c r="Q347" s="1" t="s">
        <v>66</v>
      </c>
      <c r="R347" s="1" t="s">
        <v>65</v>
      </c>
      <c r="AV347" s="1" t="s">
        <v>53</v>
      </c>
      <c r="AW347" s="1" t="s">
        <v>779</v>
      </c>
      <c r="AX347" s="1" t="s">
        <v>53</v>
      </c>
      <c r="AY347" s="1" t="s">
        <v>53</v>
      </c>
      <c r="AZ347" s="1" t="s">
        <v>53</v>
      </c>
    </row>
    <row r="348" spans="1:52" ht="30" customHeight="1" x14ac:dyDescent="0.3">
      <c r="A348" s="25" t="s">
        <v>445</v>
      </c>
      <c r="B348" s="25" t="s">
        <v>446</v>
      </c>
      <c r="C348" s="25" t="s">
        <v>447</v>
      </c>
      <c r="D348" s="26">
        <f>공량산출근거서_일위대가!K161</f>
        <v>0.08</v>
      </c>
      <c r="E348" s="28"/>
      <c r="F348" s="31"/>
      <c r="G348" s="28"/>
      <c r="H348" s="31"/>
      <c r="I348" s="28"/>
      <c r="J348" s="31"/>
      <c r="K348" s="28"/>
      <c r="L348" s="31"/>
      <c r="M348" s="25" t="s">
        <v>53</v>
      </c>
      <c r="N348" s="1" t="s">
        <v>152</v>
      </c>
      <c r="O348" s="1" t="s">
        <v>448</v>
      </c>
      <c r="P348" s="1" t="s">
        <v>66</v>
      </c>
      <c r="Q348" s="1" t="s">
        <v>66</v>
      </c>
      <c r="R348" s="1" t="s">
        <v>65</v>
      </c>
      <c r="V348">
        <v>1</v>
      </c>
      <c r="AV348" s="1" t="s">
        <v>53</v>
      </c>
      <c r="AW348" s="1" t="s">
        <v>780</v>
      </c>
      <c r="AX348" s="1" t="s">
        <v>53</v>
      </c>
      <c r="AY348" s="1" t="s">
        <v>53</v>
      </c>
      <c r="AZ348" s="1" t="s">
        <v>53</v>
      </c>
    </row>
    <row r="349" spans="1:52" ht="30" customHeight="1" x14ac:dyDescent="0.3">
      <c r="A349" s="25" t="s">
        <v>450</v>
      </c>
      <c r="B349" s="25" t="s">
        <v>451</v>
      </c>
      <c r="C349" s="25" t="s">
        <v>397</v>
      </c>
      <c r="D349" s="26">
        <v>1</v>
      </c>
      <c r="E349" s="28"/>
      <c r="F349" s="31"/>
      <c r="G349" s="28"/>
      <c r="H349" s="31"/>
      <c r="I349" s="28"/>
      <c r="J349" s="31"/>
      <c r="K349" s="28"/>
      <c r="L349" s="31"/>
      <c r="M349" s="25" t="s">
        <v>53</v>
      </c>
      <c r="N349" s="1" t="s">
        <v>152</v>
      </c>
      <c r="O349" s="1" t="s">
        <v>398</v>
      </c>
      <c r="P349" s="1" t="s">
        <v>66</v>
      </c>
      <c r="Q349" s="1" t="s">
        <v>66</v>
      </c>
      <c r="R349" s="1" t="s">
        <v>66</v>
      </c>
      <c r="S349">
        <v>1</v>
      </c>
      <c r="T349">
        <v>0</v>
      </c>
      <c r="U349">
        <v>0.03</v>
      </c>
      <c r="AV349" s="1" t="s">
        <v>53</v>
      </c>
      <c r="AW349" s="1" t="s">
        <v>781</v>
      </c>
      <c r="AX349" s="1" t="s">
        <v>53</v>
      </c>
      <c r="AY349" s="1" t="s">
        <v>53</v>
      </c>
      <c r="AZ349" s="1" t="s">
        <v>53</v>
      </c>
    </row>
    <row r="350" spans="1:52" ht="30" customHeight="1" x14ac:dyDescent="0.3">
      <c r="A350" s="25" t="s">
        <v>453</v>
      </c>
      <c r="B350" s="25" t="s">
        <v>53</v>
      </c>
      <c r="C350" s="25" t="s">
        <v>53</v>
      </c>
      <c r="D350" s="26"/>
      <c r="E350" s="28"/>
      <c r="F350" s="31"/>
      <c r="G350" s="28"/>
      <c r="H350" s="31"/>
      <c r="I350" s="28"/>
      <c r="J350" s="31"/>
      <c r="K350" s="28"/>
      <c r="L350" s="31"/>
      <c r="M350" s="25" t="s">
        <v>53</v>
      </c>
      <c r="N350" s="1" t="s">
        <v>106</v>
      </c>
      <c r="O350" s="1" t="s">
        <v>106</v>
      </c>
      <c r="P350" s="1" t="s">
        <v>53</v>
      </c>
      <c r="Q350" s="1" t="s">
        <v>53</v>
      </c>
      <c r="R350" s="1" t="s">
        <v>53</v>
      </c>
      <c r="AV350" s="1" t="s">
        <v>53</v>
      </c>
      <c r="AW350" s="1" t="s">
        <v>53</v>
      </c>
      <c r="AX350" s="1" t="s">
        <v>53</v>
      </c>
      <c r="AY350" s="1" t="s">
        <v>53</v>
      </c>
      <c r="AZ350" s="1" t="s">
        <v>53</v>
      </c>
    </row>
    <row r="351" spans="1:52" ht="30" customHeight="1" x14ac:dyDescent="0.3">
      <c r="A351" s="26"/>
      <c r="B351" s="26"/>
      <c r="C351" s="26"/>
      <c r="D351" s="26"/>
      <c r="E351" s="28"/>
      <c r="F351" s="31"/>
      <c r="G351" s="28"/>
      <c r="H351" s="31"/>
      <c r="I351" s="28"/>
      <c r="J351" s="31"/>
      <c r="K351" s="28"/>
      <c r="L351" s="31"/>
      <c r="M351" s="26"/>
    </row>
    <row r="352" spans="1:52" ht="30" customHeight="1" x14ac:dyDescent="0.3">
      <c r="A352" s="22" t="s">
        <v>782</v>
      </c>
      <c r="B352" s="23"/>
      <c r="C352" s="23"/>
      <c r="D352" s="23"/>
      <c r="E352" s="27"/>
      <c r="F352" s="30"/>
      <c r="G352" s="27"/>
      <c r="H352" s="30"/>
      <c r="I352" s="27"/>
      <c r="J352" s="30"/>
      <c r="K352" s="27"/>
      <c r="L352" s="30"/>
      <c r="M352" s="24"/>
      <c r="N352" s="1" t="s">
        <v>201</v>
      </c>
    </row>
    <row r="353" spans="1:52" ht="30" customHeight="1" x14ac:dyDescent="0.3">
      <c r="A353" s="25" t="s">
        <v>73</v>
      </c>
      <c r="B353" s="25" t="s">
        <v>199</v>
      </c>
      <c r="C353" s="25" t="s">
        <v>62</v>
      </c>
      <c r="D353" s="26">
        <v>1</v>
      </c>
      <c r="E353" s="28"/>
      <c r="F353" s="31"/>
      <c r="G353" s="28"/>
      <c r="H353" s="31"/>
      <c r="I353" s="28"/>
      <c r="J353" s="31"/>
      <c r="K353" s="28"/>
      <c r="L353" s="31"/>
      <c r="M353" s="25" t="s">
        <v>53</v>
      </c>
      <c r="N353" s="1" t="s">
        <v>201</v>
      </c>
      <c r="O353" s="1" t="s">
        <v>784</v>
      </c>
      <c r="P353" s="1" t="s">
        <v>66</v>
      </c>
      <c r="Q353" s="1" t="s">
        <v>66</v>
      </c>
      <c r="R353" s="1" t="s">
        <v>65</v>
      </c>
      <c r="V353">
        <v>1</v>
      </c>
      <c r="AV353" s="1" t="s">
        <v>53</v>
      </c>
      <c r="AW353" s="1" t="s">
        <v>785</v>
      </c>
      <c r="AX353" s="1" t="s">
        <v>53</v>
      </c>
      <c r="AY353" s="1" t="s">
        <v>53</v>
      </c>
      <c r="AZ353" s="1" t="s">
        <v>53</v>
      </c>
    </row>
    <row r="354" spans="1:52" ht="30" customHeight="1" x14ac:dyDescent="0.3">
      <c r="A354" s="25" t="s">
        <v>73</v>
      </c>
      <c r="B354" s="25" t="s">
        <v>199</v>
      </c>
      <c r="C354" s="25" t="s">
        <v>62</v>
      </c>
      <c r="D354" s="26">
        <v>0.1</v>
      </c>
      <c r="E354" s="28"/>
      <c r="F354" s="31"/>
      <c r="G354" s="28"/>
      <c r="H354" s="31"/>
      <c r="I354" s="28"/>
      <c r="J354" s="31"/>
      <c r="K354" s="28"/>
      <c r="L354" s="31"/>
      <c r="M354" s="25" t="s">
        <v>53</v>
      </c>
      <c r="N354" s="1" t="s">
        <v>201</v>
      </c>
      <c r="O354" s="1" t="s">
        <v>784</v>
      </c>
      <c r="P354" s="1" t="s">
        <v>66</v>
      </c>
      <c r="Q354" s="1" t="s">
        <v>66</v>
      </c>
      <c r="R354" s="1" t="s">
        <v>65</v>
      </c>
      <c r="AV354" s="1" t="s">
        <v>53</v>
      </c>
      <c r="AW354" s="1" t="s">
        <v>785</v>
      </c>
      <c r="AX354" s="1" t="s">
        <v>53</v>
      </c>
      <c r="AY354" s="1" t="s">
        <v>53</v>
      </c>
      <c r="AZ354" s="1" t="s">
        <v>53</v>
      </c>
    </row>
    <row r="355" spans="1:52" ht="30" customHeight="1" x14ac:dyDescent="0.3">
      <c r="A355" s="25" t="s">
        <v>461</v>
      </c>
      <c r="B355" s="25" t="s">
        <v>462</v>
      </c>
      <c r="C355" s="25" t="s">
        <v>397</v>
      </c>
      <c r="D355" s="26">
        <v>1</v>
      </c>
      <c r="E355" s="28"/>
      <c r="F355" s="31"/>
      <c r="G355" s="28"/>
      <c r="H355" s="31"/>
      <c r="I355" s="28"/>
      <c r="J355" s="31"/>
      <c r="K355" s="28"/>
      <c r="L355" s="31"/>
      <c r="M355" s="25" t="s">
        <v>53</v>
      </c>
      <c r="N355" s="1" t="s">
        <v>201</v>
      </c>
      <c r="O355" s="1" t="s">
        <v>398</v>
      </c>
      <c r="P355" s="1" t="s">
        <v>66</v>
      </c>
      <c r="Q355" s="1" t="s">
        <v>66</v>
      </c>
      <c r="R355" s="1" t="s">
        <v>66</v>
      </c>
      <c r="S355">
        <v>0</v>
      </c>
      <c r="T355">
        <v>0</v>
      </c>
      <c r="U355">
        <v>0.02</v>
      </c>
      <c r="AV355" s="1" t="s">
        <v>53</v>
      </c>
      <c r="AW355" s="1" t="s">
        <v>786</v>
      </c>
      <c r="AX355" s="1" t="s">
        <v>53</v>
      </c>
      <c r="AY355" s="1" t="s">
        <v>53</v>
      </c>
      <c r="AZ355" s="1" t="s">
        <v>53</v>
      </c>
    </row>
    <row r="356" spans="1:52" ht="30" customHeight="1" x14ac:dyDescent="0.3">
      <c r="A356" s="25" t="s">
        <v>445</v>
      </c>
      <c r="B356" s="25" t="s">
        <v>446</v>
      </c>
      <c r="C356" s="25" t="s">
        <v>447</v>
      </c>
      <c r="D356" s="26">
        <f>공량산출근거서_일위대가!K117</f>
        <v>8.9999999999999993E-3</v>
      </c>
      <c r="E356" s="28"/>
      <c r="F356" s="31"/>
      <c r="G356" s="28"/>
      <c r="H356" s="31"/>
      <c r="I356" s="28"/>
      <c r="J356" s="31"/>
      <c r="K356" s="28"/>
      <c r="L356" s="31"/>
      <c r="M356" s="25" t="s">
        <v>53</v>
      </c>
      <c r="N356" s="1" t="s">
        <v>201</v>
      </c>
      <c r="O356" s="1" t="s">
        <v>448</v>
      </c>
      <c r="P356" s="1" t="s">
        <v>66</v>
      </c>
      <c r="Q356" s="1" t="s">
        <v>66</v>
      </c>
      <c r="R356" s="1" t="s">
        <v>65</v>
      </c>
      <c r="W356">
        <v>2</v>
      </c>
      <c r="AV356" s="1" t="s">
        <v>53</v>
      </c>
      <c r="AW356" s="1" t="s">
        <v>787</v>
      </c>
      <c r="AX356" s="1" t="s">
        <v>53</v>
      </c>
      <c r="AY356" s="1" t="s">
        <v>53</v>
      </c>
      <c r="AZ356" s="1" t="s">
        <v>53</v>
      </c>
    </row>
    <row r="357" spans="1:52" ht="30" customHeight="1" x14ac:dyDescent="0.3">
      <c r="A357" s="25" t="s">
        <v>450</v>
      </c>
      <c r="B357" s="25" t="s">
        <v>451</v>
      </c>
      <c r="C357" s="25" t="s">
        <v>397</v>
      </c>
      <c r="D357" s="26">
        <v>1</v>
      </c>
      <c r="E357" s="28"/>
      <c r="F357" s="31"/>
      <c r="G357" s="28"/>
      <c r="H357" s="31"/>
      <c r="I357" s="28"/>
      <c r="J357" s="31"/>
      <c r="K357" s="28"/>
      <c r="L357" s="31"/>
      <c r="M357" s="25" t="s">
        <v>53</v>
      </c>
      <c r="N357" s="1" t="s">
        <v>201</v>
      </c>
      <c r="O357" s="1" t="s">
        <v>463</v>
      </c>
      <c r="P357" s="1" t="s">
        <v>66</v>
      </c>
      <c r="Q357" s="1" t="s">
        <v>66</v>
      </c>
      <c r="R357" s="1" t="s">
        <v>66</v>
      </c>
      <c r="S357">
        <v>1</v>
      </c>
      <c r="T357">
        <v>0</v>
      </c>
      <c r="U357">
        <v>0.03</v>
      </c>
      <c r="AV357" s="1" t="s">
        <v>53</v>
      </c>
      <c r="AW357" s="1" t="s">
        <v>788</v>
      </c>
      <c r="AX357" s="1" t="s">
        <v>53</v>
      </c>
      <c r="AY357" s="1" t="s">
        <v>53</v>
      </c>
      <c r="AZ357" s="1" t="s">
        <v>53</v>
      </c>
    </row>
    <row r="358" spans="1:52" ht="30" customHeight="1" x14ac:dyDescent="0.3">
      <c r="A358" s="25" t="s">
        <v>453</v>
      </c>
      <c r="B358" s="25" t="s">
        <v>53</v>
      </c>
      <c r="C358" s="25" t="s">
        <v>53</v>
      </c>
      <c r="D358" s="26"/>
      <c r="E358" s="28"/>
      <c r="F358" s="31"/>
      <c r="G358" s="28"/>
      <c r="H358" s="31"/>
      <c r="I358" s="28"/>
      <c r="J358" s="31"/>
      <c r="K358" s="28"/>
      <c r="L358" s="31"/>
      <c r="M358" s="25" t="s">
        <v>53</v>
      </c>
      <c r="N358" s="1" t="s">
        <v>106</v>
      </c>
      <c r="O358" s="1" t="s">
        <v>106</v>
      </c>
      <c r="P358" s="1" t="s">
        <v>53</v>
      </c>
      <c r="Q358" s="1" t="s">
        <v>53</v>
      </c>
      <c r="R358" s="1" t="s">
        <v>53</v>
      </c>
      <c r="AV358" s="1" t="s">
        <v>53</v>
      </c>
      <c r="AW358" s="1" t="s">
        <v>53</v>
      </c>
      <c r="AX358" s="1" t="s">
        <v>53</v>
      </c>
      <c r="AY358" s="1" t="s">
        <v>53</v>
      </c>
      <c r="AZ358" s="1" t="s">
        <v>53</v>
      </c>
    </row>
    <row r="359" spans="1:52" ht="30" customHeight="1" x14ac:dyDescent="0.3">
      <c r="A359" s="26"/>
      <c r="B359" s="26"/>
      <c r="C359" s="26"/>
      <c r="D359" s="26"/>
      <c r="E359" s="28"/>
      <c r="F359" s="31"/>
      <c r="G359" s="28"/>
      <c r="H359" s="31"/>
      <c r="I359" s="28"/>
      <c r="J359" s="31"/>
      <c r="K359" s="28"/>
      <c r="L359" s="31"/>
      <c r="M359" s="26"/>
    </row>
    <row r="360" spans="1:52" ht="30" customHeight="1" x14ac:dyDescent="0.3">
      <c r="A360" s="22" t="s">
        <v>789</v>
      </c>
      <c r="B360" s="23"/>
      <c r="C360" s="23"/>
      <c r="D360" s="23"/>
      <c r="E360" s="27"/>
      <c r="F360" s="30"/>
      <c r="G360" s="27"/>
      <c r="H360" s="30"/>
      <c r="I360" s="27"/>
      <c r="J360" s="30"/>
      <c r="K360" s="27"/>
      <c r="L360" s="30"/>
      <c r="M360" s="24"/>
      <c r="N360" s="1" t="s">
        <v>339</v>
      </c>
    </row>
    <row r="361" spans="1:52" ht="30" customHeight="1" x14ac:dyDescent="0.3">
      <c r="A361" s="25" t="s">
        <v>73</v>
      </c>
      <c r="B361" s="25" t="s">
        <v>337</v>
      </c>
      <c r="C361" s="25" t="s">
        <v>62</v>
      </c>
      <c r="D361" s="26">
        <v>1</v>
      </c>
      <c r="E361" s="28"/>
      <c r="F361" s="31"/>
      <c r="G361" s="28"/>
      <c r="H361" s="31"/>
      <c r="I361" s="28"/>
      <c r="J361" s="31"/>
      <c r="K361" s="28"/>
      <c r="L361" s="31"/>
      <c r="M361" s="25" t="s">
        <v>53</v>
      </c>
      <c r="N361" s="1" t="s">
        <v>339</v>
      </c>
      <c r="O361" s="1" t="s">
        <v>790</v>
      </c>
      <c r="P361" s="1" t="s">
        <v>66</v>
      </c>
      <c r="Q361" s="1" t="s">
        <v>66</v>
      </c>
      <c r="R361" s="1" t="s">
        <v>65</v>
      </c>
      <c r="V361">
        <v>1</v>
      </c>
      <c r="AV361" s="1" t="s">
        <v>53</v>
      </c>
      <c r="AW361" s="1" t="s">
        <v>791</v>
      </c>
      <c r="AX361" s="1" t="s">
        <v>53</v>
      </c>
      <c r="AY361" s="1" t="s">
        <v>53</v>
      </c>
      <c r="AZ361" s="1" t="s">
        <v>53</v>
      </c>
    </row>
    <row r="362" spans="1:52" ht="30" customHeight="1" x14ac:dyDescent="0.3">
      <c r="A362" s="25" t="s">
        <v>73</v>
      </c>
      <c r="B362" s="25" t="s">
        <v>337</v>
      </c>
      <c r="C362" s="25" t="s">
        <v>62</v>
      </c>
      <c r="D362" s="26">
        <v>0.1</v>
      </c>
      <c r="E362" s="28"/>
      <c r="F362" s="31"/>
      <c r="G362" s="28"/>
      <c r="H362" s="31"/>
      <c r="I362" s="28"/>
      <c r="J362" s="31"/>
      <c r="K362" s="28"/>
      <c r="L362" s="31"/>
      <c r="M362" s="25" t="s">
        <v>53</v>
      </c>
      <c r="N362" s="1" t="s">
        <v>339</v>
      </c>
      <c r="O362" s="1" t="s">
        <v>790</v>
      </c>
      <c r="P362" s="1" t="s">
        <v>66</v>
      </c>
      <c r="Q362" s="1" t="s">
        <v>66</v>
      </c>
      <c r="R362" s="1" t="s">
        <v>65</v>
      </c>
      <c r="AV362" s="1" t="s">
        <v>53</v>
      </c>
      <c r="AW362" s="1" t="s">
        <v>791</v>
      </c>
      <c r="AX362" s="1" t="s">
        <v>53</v>
      </c>
      <c r="AY362" s="1" t="s">
        <v>53</v>
      </c>
      <c r="AZ362" s="1" t="s">
        <v>53</v>
      </c>
    </row>
    <row r="363" spans="1:52" ht="30" customHeight="1" x14ac:dyDescent="0.3">
      <c r="A363" s="25" t="s">
        <v>461</v>
      </c>
      <c r="B363" s="25" t="s">
        <v>462</v>
      </c>
      <c r="C363" s="25" t="s">
        <v>397</v>
      </c>
      <c r="D363" s="26">
        <v>1</v>
      </c>
      <c r="E363" s="28"/>
      <c r="F363" s="31"/>
      <c r="G363" s="28"/>
      <c r="H363" s="31"/>
      <c r="I363" s="28"/>
      <c r="J363" s="31"/>
      <c r="K363" s="28"/>
      <c r="L363" s="31"/>
      <c r="M363" s="25" t="s">
        <v>53</v>
      </c>
      <c r="N363" s="1" t="s">
        <v>339</v>
      </c>
      <c r="O363" s="1" t="s">
        <v>398</v>
      </c>
      <c r="P363" s="1" t="s">
        <v>66</v>
      </c>
      <c r="Q363" s="1" t="s">
        <v>66</v>
      </c>
      <c r="R363" s="1" t="s">
        <v>66</v>
      </c>
      <c r="S363">
        <v>0</v>
      </c>
      <c r="T363">
        <v>0</v>
      </c>
      <c r="U363">
        <v>0.02</v>
      </c>
      <c r="AV363" s="1" t="s">
        <v>53</v>
      </c>
      <c r="AW363" s="1" t="s">
        <v>792</v>
      </c>
      <c r="AX363" s="1" t="s">
        <v>53</v>
      </c>
      <c r="AY363" s="1" t="s">
        <v>53</v>
      </c>
      <c r="AZ363" s="1" t="s">
        <v>53</v>
      </c>
    </row>
    <row r="364" spans="1:52" ht="30" customHeight="1" x14ac:dyDescent="0.3">
      <c r="A364" s="25" t="s">
        <v>445</v>
      </c>
      <c r="B364" s="25" t="s">
        <v>446</v>
      </c>
      <c r="C364" s="25" t="s">
        <v>447</v>
      </c>
      <c r="D364" s="26">
        <f>공량산출근거서_일위대가!K121</f>
        <v>1.0500000000000001E-2</v>
      </c>
      <c r="E364" s="28"/>
      <c r="F364" s="31"/>
      <c r="G364" s="28"/>
      <c r="H364" s="31"/>
      <c r="I364" s="28"/>
      <c r="J364" s="31"/>
      <c r="K364" s="28"/>
      <c r="L364" s="31"/>
      <c r="M364" s="25" t="s">
        <v>53</v>
      </c>
      <c r="N364" s="1" t="s">
        <v>339</v>
      </c>
      <c r="O364" s="1" t="s">
        <v>448</v>
      </c>
      <c r="P364" s="1" t="s">
        <v>66</v>
      </c>
      <c r="Q364" s="1" t="s">
        <v>66</v>
      </c>
      <c r="R364" s="1" t="s">
        <v>65</v>
      </c>
      <c r="W364">
        <v>2</v>
      </c>
      <c r="AV364" s="1" t="s">
        <v>53</v>
      </c>
      <c r="AW364" s="1" t="s">
        <v>793</v>
      </c>
      <c r="AX364" s="1" t="s">
        <v>53</v>
      </c>
      <c r="AY364" s="1" t="s">
        <v>53</v>
      </c>
      <c r="AZ364" s="1" t="s">
        <v>53</v>
      </c>
    </row>
    <row r="365" spans="1:52" ht="30" customHeight="1" x14ac:dyDescent="0.3">
      <c r="A365" s="25" t="s">
        <v>450</v>
      </c>
      <c r="B365" s="25" t="s">
        <v>451</v>
      </c>
      <c r="C365" s="25" t="s">
        <v>397</v>
      </c>
      <c r="D365" s="26">
        <v>1</v>
      </c>
      <c r="E365" s="28"/>
      <c r="F365" s="31"/>
      <c r="G365" s="28"/>
      <c r="H365" s="31"/>
      <c r="I365" s="28"/>
      <c r="J365" s="31"/>
      <c r="K365" s="28"/>
      <c r="L365" s="31"/>
      <c r="M365" s="25" t="s">
        <v>53</v>
      </c>
      <c r="N365" s="1" t="s">
        <v>339</v>
      </c>
      <c r="O365" s="1" t="s">
        <v>463</v>
      </c>
      <c r="P365" s="1" t="s">
        <v>66</v>
      </c>
      <c r="Q365" s="1" t="s">
        <v>66</v>
      </c>
      <c r="R365" s="1" t="s">
        <v>66</v>
      </c>
      <c r="S365">
        <v>1</v>
      </c>
      <c r="T365">
        <v>0</v>
      </c>
      <c r="U365">
        <v>0.03</v>
      </c>
      <c r="AV365" s="1" t="s">
        <v>53</v>
      </c>
      <c r="AW365" s="1" t="s">
        <v>794</v>
      </c>
      <c r="AX365" s="1" t="s">
        <v>53</v>
      </c>
      <c r="AY365" s="1" t="s">
        <v>53</v>
      </c>
      <c r="AZ365" s="1" t="s">
        <v>53</v>
      </c>
    </row>
    <row r="366" spans="1:52" ht="30" customHeight="1" x14ac:dyDescent="0.3">
      <c r="A366" s="25" t="s">
        <v>453</v>
      </c>
      <c r="B366" s="25" t="s">
        <v>53</v>
      </c>
      <c r="C366" s="25" t="s">
        <v>53</v>
      </c>
      <c r="D366" s="26"/>
      <c r="E366" s="28"/>
      <c r="F366" s="31"/>
      <c r="G366" s="28"/>
      <c r="H366" s="31"/>
      <c r="I366" s="28"/>
      <c r="J366" s="31"/>
      <c r="K366" s="28"/>
      <c r="L366" s="31"/>
      <c r="M366" s="25" t="s">
        <v>53</v>
      </c>
      <c r="N366" s="1" t="s">
        <v>106</v>
      </c>
      <c r="O366" s="1" t="s">
        <v>106</v>
      </c>
      <c r="P366" s="1" t="s">
        <v>53</v>
      </c>
      <c r="Q366" s="1" t="s">
        <v>53</v>
      </c>
      <c r="R366" s="1" t="s">
        <v>53</v>
      </c>
      <c r="AV366" s="1" t="s">
        <v>53</v>
      </c>
      <c r="AW366" s="1" t="s">
        <v>53</v>
      </c>
      <c r="AX366" s="1" t="s">
        <v>53</v>
      </c>
      <c r="AY366" s="1" t="s">
        <v>53</v>
      </c>
      <c r="AZ366" s="1" t="s">
        <v>53</v>
      </c>
    </row>
    <row r="367" spans="1:52" ht="30" customHeight="1" x14ac:dyDescent="0.3">
      <c r="A367" s="26"/>
      <c r="B367" s="26"/>
      <c r="C367" s="26"/>
      <c r="D367" s="26"/>
      <c r="E367" s="28"/>
      <c r="F367" s="31"/>
      <c r="G367" s="28"/>
      <c r="H367" s="31"/>
      <c r="I367" s="28"/>
      <c r="J367" s="31"/>
      <c r="K367" s="28"/>
      <c r="L367" s="31"/>
      <c r="M367" s="26"/>
    </row>
    <row r="368" spans="1:52" ht="30" customHeight="1" x14ac:dyDescent="0.3">
      <c r="A368" s="22" t="s">
        <v>795</v>
      </c>
      <c r="B368" s="23"/>
      <c r="C368" s="23"/>
      <c r="D368" s="23"/>
      <c r="E368" s="27"/>
      <c r="F368" s="30"/>
      <c r="G368" s="27"/>
      <c r="H368" s="30"/>
      <c r="I368" s="27"/>
      <c r="J368" s="30"/>
      <c r="K368" s="27"/>
      <c r="L368" s="30"/>
      <c r="M368" s="24"/>
      <c r="N368" s="1" t="s">
        <v>76</v>
      </c>
    </row>
    <row r="369" spans="1:52" ht="30" customHeight="1" x14ac:dyDescent="0.3">
      <c r="A369" s="25" t="s">
        <v>73</v>
      </c>
      <c r="B369" s="25" t="s">
        <v>74</v>
      </c>
      <c r="C369" s="25" t="s">
        <v>62</v>
      </c>
      <c r="D369" s="26">
        <v>1</v>
      </c>
      <c r="E369" s="28"/>
      <c r="F369" s="31"/>
      <c r="G369" s="28"/>
      <c r="H369" s="31"/>
      <c r="I369" s="28"/>
      <c r="J369" s="31"/>
      <c r="K369" s="28"/>
      <c r="L369" s="31"/>
      <c r="M369" s="25" t="s">
        <v>53</v>
      </c>
      <c r="N369" s="1" t="s">
        <v>76</v>
      </c>
      <c r="O369" s="1" t="s">
        <v>796</v>
      </c>
      <c r="P369" s="1" t="s">
        <v>66</v>
      </c>
      <c r="Q369" s="1" t="s">
        <v>66</v>
      </c>
      <c r="R369" s="1" t="s">
        <v>65</v>
      </c>
      <c r="V369">
        <v>1</v>
      </c>
      <c r="AV369" s="1" t="s">
        <v>53</v>
      </c>
      <c r="AW369" s="1" t="s">
        <v>797</v>
      </c>
      <c r="AX369" s="1" t="s">
        <v>53</v>
      </c>
      <c r="AY369" s="1" t="s">
        <v>53</v>
      </c>
      <c r="AZ369" s="1" t="s">
        <v>53</v>
      </c>
    </row>
    <row r="370" spans="1:52" ht="30" customHeight="1" x14ac:dyDescent="0.3">
      <c r="A370" s="25" t="s">
        <v>73</v>
      </c>
      <c r="B370" s="25" t="s">
        <v>74</v>
      </c>
      <c r="C370" s="25" t="s">
        <v>62</v>
      </c>
      <c r="D370" s="26">
        <v>0.1</v>
      </c>
      <c r="E370" s="28"/>
      <c r="F370" s="31"/>
      <c r="G370" s="28"/>
      <c r="H370" s="31"/>
      <c r="I370" s="28"/>
      <c r="J370" s="31"/>
      <c r="K370" s="28"/>
      <c r="L370" s="31"/>
      <c r="M370" s="25" t="s">
        <v>53</v>
      </c>
      <c r="N370" s="1" t="s">
        <v>76</v>
      </c>
      <c r="O370" s="1" t="s">
        <v>796</v>
      </c>
      <c r="P370" s="1" t="s">
        <v>66</v>
      </c>
      <c r="Q370" s="1" t="s">
        <v>66</v>
      </c>
      <c r="R370" s="1" t="s">
        <v>65</v>
      </c>
      <c r="AV370" s="1" t="s">
        <v>53</v>
      </c>
      <c r="AW370" s="1" t="s">
        <v>797</v>
      </c>
      <c r="AX370" s="1" t="s">
        <v>53</v>
      </c>
      <c r="AY370" s="1" t="s">
        <v>53</v>
      </c>
      <c r="AZ370" s="1" t="s">
        <v>53</v>
      </c>
    </row>
    <row r="371" spans="1:52" ht="30" customHeight="1" x14ac:dyDescent="0.3">
      <c r="A371" s="25" t="s">
        <v>461</v>
      </c>
      <c r="B371" s="25" t="s">
        <v>462</v>
      </c>
      <c r="C371" s="25" t="s">
        <v>397</v>
      </c>
      <c r="D371" s="26">
        <v>1</v>
      </c>
      <c r="E371" s="28"/>
      <c r="F371" s="31"/>
      <c r="G371" s="28"/>
      <c r="H371" s="31"/>
      <c r="I371" s="28"/>
      <c r="J371" s="31"/>
      <c r="K371" s="28"/>
      <c r="L371" s="31"/>
      <c r="M371" s="25" t="s">
        <v>53</v>
      </c>
      <c r="N371" s="1" t="s">
        <v>76</v>
      </c>
      <c r="O371" s="1" t="s">
        <v>398</v>
      </c>
      <c r="P371" s="1" t="s">
        <v>66</v>
      </c>
      <c r="Q371" s="1" t="s">
        <v>66</v>
      </c>
      <c r="R371" s="1" t="s">
        <v>66</v>
      </c>
      <c r="S371">
        <v>0</v>
      </c>
      <c r="T371">
        <v>0</v>
      </c>
      <c r="U371">
        <v>0.02</v>
      </c>
      <c r="AV371" s="1" t="s">
        <v>53</v>
      </c>
      <c r="AW371" s="1" t="s">
        <v>798</v>
      </c>
      <c r="AX371" s="1" t="s">
        <v>53</v>
      </c>
      <c r="AY371" s="1" t="s">
        <v>53</v>
      </c>
      <c r="AZ371" s="1" t="s">
        <v>53</v>
      </c>
    </row>
    <row r="372" spans="1:52" ht="30" customHeight="1" x14ac:dyDescent="0.3">
      <c r="A372" s="25" t="s">
        <v>445</v>
      </c>
      <c r="B372" s="25" t="s">
        <v>446</v>
      </c>
      <c r="C372" s="25" t="s">
        <v>447</v>
      </c>
      <c r="D372" s="26">
        <f>공량산출근거서_일위대가!K125</f>
        <v>1.0500000000000001E-2</v>
      </c>
      <c r="E372" s="28"/>
      <c r="F372" s="31"/>
      <c r="G372" s="28"/>
      <c r="H372" s="31"/>
      <c r="I372" s="28"/>
      <c r="J372" s="31"/>
      <c r="K372" s="28"/>
      <c r="L372" s="31"/>
      <c r="M372" s="25" t="s">
        <v>53</v>
      </c>
      <c r="N372" s="1" t="s">
        <v>76</v>
      </c>
      <c r="O372" s="1" t="s">
        <v>448</v>
      </c>
      <c r="P372" s="1" t="s">
        <v>66</v>
      </c>
      <c r="Q372" s="1" t="s">
        <v>66</v>
      </c>
      <c r="R372" s="1" t="s">
        <v>65</v>
      </c>
      <c r="W372">
        <v>2</v>
      </c>
      <c r="AV372" s="1" t="s">
        <v>53</v>
      </c>
      <c r="AW372" s="1" t="s">
        <v>799</v>
      </c>
      <c r="AX372" s="1" t="s">
        <v>53</v>
      </c>
      <c r="AY372" s="1" t="s">
        <v>53</v>
      </c>
      <c r="AZ372" s="1" t="s">
        <v>53</v>
      </c>
    </row>
    <row r="373" spans="1:52" ht="30" customHeight="1" x14ac:dyDescent="0.3">
      <c r="A373" s="25" t="s">
        <v>450</v>
      </c>
      <c r="B373" s="25" t="s">
        <v>451</v>
      </c>
      <c r="C373" s="25" t="s">
        <v>397</v>
      </c>
      <c r="D373" s="26">
        <v>1</v>
      </c>
      <c r="E373" s="28"/>
      <c r="F373" s="31"/>
      <c r="G373" s="28"/>
      <c r="H373" s="31"/>
      <c r="I373" s="28"/>
      <c r="J373" s="31"/>
      <c r="K373" s="28"/>
      <c r="L373" s="31"/>
      <c r="M373" s="25" t="s">
        <v>53</v>
      </c>
      <c r="N373" s="1" t="s">
        <v>76</v>
      </c>
      <c r="O373" s="1" t="s">
        <v>463</v>
      </c>
      <c r="P373" s="1" t="s">
        <v>66</v>
      </c>
      <c r="Q373" s="1" t="s">
        <v>66</v>
      </c>
      <c r="R373" s="1" t="s">
        <v>66</v>
      </c>
      <c r="S373">
        <v>1</v>
      </c>
      <c r="T373">
        <v>0</v>
      </c>
      <c r="U373">
        <v>0.03</v>
      </c>
      <c r="AV373" s="1" t="s">
        <v>53</v>
      </c>
      <c r="AW373" s="1" t="s">
        <v>800</v>
      </c>
      <c r="AX373" s="1" t="s">
        <v>53</v>
      </c>
      <c r="AY373" s="1" t="s">
        <v>53</v>
      </c>
      <c r="AZ373" s="1" t="s">
        <v>53</v>
      </c>
    </row>
    <row r="374" spans="1:52" ht="30" customHeight="1" x14ac:dyDescent="0.3">
      <c r="A374" s="25" t="s">
        <v>453</v>
      </c>
      <c r="B374" s="25" t="s">
        <v>53</v>
      </c>
      <c r="C374" s="25" t="s">
        <v>53</v>
      </c>
      <c r="D374" s="26"/>
      <c r="E374" s="28"/>
      <c r="F374" s="31"/>
      <c r="G374" s="28"/>
      <c r="H374" s="31"/>
      <c r="I374" s="28"/>
      <c r="J374" s="31"/>
      <c r="K374" s="28"/>
      <c r="L374" s="31"/>
      <c r="M374" s="25" t="s">
        <v>53</v>
      </c>
      <c r="N374" s="1" t="s">
        <v>106</v>
      </c>
      <c r="O374" s="1" t="s">
        <v>106</v>
      </c>
      <c r="P374" s="1" t="s">
        <v>53</v>
      </c>
      <c r="Q374" s="1" t="s">
        <v>53</v>
      </c>
      <c r="R374" s="1" t="s">
        <v>53</v>
      </c>
      <c r="AV374" s="1" t="s">
        <v>53</v>
      </c>
      <c r="AW374" s="1" t="s">
        <v>53</v>
      </c>
      <c r="AX374" s="1" t="s">
        <v>53</v>
      </c>
      <c r="AY374" s="1" t="s">
        <v>53</v>
      </c>
      <c r="AZ374" s="1" t="s">
        <v>53</v>
      </c>
    </row>
    <row r="375" spans="1:52" ht="30" customHeight="1" x14ac:dyDescent="0.3">
      <c r="A375" s="26"/>
      <c r="B375" s="26"/>
      <c r="C375" s="26"/>
      <c r="D375" s="26"/>
      <c r="E375" s="28"/>
      <c r="F375" s="31"/>
      <c r="G375" s="28"/>
      <c r="H375" s="31"/>
      <c r="I375" s="28"/>
      <c r="J375" s="31"/>
      <c r="K375" s="28"/>
      <c r="L375" s="31"/>
      <c r="M375" s="26"/>
    </row>
    <row r="376" spans="1:52" ht="30" customHeight="1" x14ac:dyDescent="0.3">
      <c r="A376" s="22" t="s">
        <v>801</v>
      </c>
      <c r="B376" s="23"/>
      <c r="C376" s="23"/>
      <c r="D376" s="23"/>
      <c r="E376" s="27"/>
      <c r="F376" s="30"/>
      <c r="G376" s="27"/>
      <c r="H376" s="30"/>
      <c r="I376" s="27"/>
      <c r="J376" s="30"/>
      <c r="K376" s="27"/>
      <c r="L376" s="30"/>
      <c r="M376" s="24"/>
      <c r="N376" s="1" t="s">
        <v>257</v>
      </c>
    </row>
    <row r="377" spans="1:52" ht="30" customHeight="1" x14ac:dyDescent="0.3">
      <c r="A377" s="25" t="s">
        <v>254</v>
      </c>
      <c r="B377" s="25" t="s">
        <v>255</v>
      </c>
      <c r="C377" s="25" t="s">
        <v>86</v>
      </c>
      <c r="D377" s="26">
        <v>1</v>
      </c>
      <c r="E377" s="28"/>
      <c r="F377" s="31"/>
      <c r="G377" s="28"/>
      <c r="H377" s="31"/>
      <c r="I377" s="28"/>
      <c r="J377" s="31"/>
      <c r="K377" s="28"/>
      <c r="L377" s="31"/>
      <c r="M377" s="25" t="s">
        <v>102</v>
      </c>
      <c r="N377" s="1" t="s">
        <v>53</v>
      </c>
      <c r="O377" s="1" t="s">
        <v>402</v>
      </c>
      <c r="P377" s="1" t="s">
        <v>66</v>
      </c>
      <c r="Q377" s="1" t="s">
        <v>66</v>
      </c>
      <c r="R377" s="1" t="s">
        <v>65</v>
      </c>
      <c r="AV377" s="1" t="s">
        <v>802</v>
      </c>
      <c r="AW377" s="1" t="s">
        <v>803</v>
      </c>
      <c r="AX377" s="1" t="s">
        <v>53</v>
      </c>
      <c r="AY377" s="1" t="s">
        <v>53</v>
      </c>
      <c r="AZ377" s="1" t="s">
        <v>53</v>
      </c>
    </row>
    <row r="378" spans="1:52" ht="30" customHeight="1" x14ac:dyDescent="0.3">
      <c r="A378" s="25" t="s">
        <v>445</v>
      </c>
      <c r="B378" s="25" t="s">
        <v>446</v>
      </c>
      <c r="C378" s="25" t="s">
        <v>447</v>
      </c>
      <c r="D378" s="26">
        <f>공량산출근거서_일위대가!K173</f>
        <v>5.7000000000000002E-2</v>
      </c>
      <c r="E378" s="28"/>
      <c r="F378" s="31"/>
      <c r="G378" s="28"/>
      <c r="H378" s="31"/>
      <c r="I378" s="28"/>
      <c r="J378" s="31"/>
      <c r="K378" s="28"/>
      <c r="L378" s="31"/>
      <c r="M378" s="25" t="s">
        <v>53</v>
      </c>
      <c r="N378" s="1" t="s">
        <v>257</v>
      </c>
      <c r="O378" s="1" t="s">
        <v>448</v>
      </c>
      <c r="P378" s="1" t="s">
        <v>66</v>
      </c>
      <c r="Q378" s="1" t="s">
        <v>66</v>
      </c>
      <c r="R378" s="1" t="s">
        <v>65</v>
      </c>
      <c r="V378">
        <v>1</v>
      </c>
      <c r="AV378" s="1" t="s">
        <v>53</v>
      </c>
      <c r="AW378" s="1" t="s">
        <v>804</v>
      </c>
      <c r="AX378" s="1" t="s">
        <v>53</v>
      </c>
      <c r="AY378" s="1" t="s">
        <v>53</v>
      </c>
      <c r="AZ378" s="1" t="s">
        <v>53</v>
      </c>
    </row>
    <row r="379" spans="1:52" ht="30" customHeight="1" x14ac:dyDescent="0.3">
      <c r="A379" s="25" t="s">
        <v>450</v>
      </c>
      <c r="B379" s="25" t="s">
        <v>451</v>
      </c>
      <c r="C379" s="25" t="s">
        <v>397</v>
      </c>
      <c r="D379" s="26">
        <v>1</v>
      </c>
      <c r="E379" s="28"/>
      <c r="F379" s="31"/>
      <c r="G379" s="28"/>
      <c r="H379" s="31"/>
      <c r="I379" s="28"/>
      <c r="J379" s="31"/>
      <c r="K379" s="28"/>
      <c r="L379" s="31"/>
      <c r="M379" s="25" t="s">
        <v>53</v>
      </c>
      <c r="N379" s="1" t="s">
        <v>257</v>
      </c>
      <c r="O379" s="1" t="s">
        <v>398</v>
      </c>
      <c r="P379" s="1" t="s">
        <v>66</v>
      </c>
      <c r="Q379" s="1" t="s">
        <v>66</v>
      </c>
      <c r="R379" s="1" t="s">
        <v>66</v>
      </c>
      <c r="S379">
        <v>1</v>
      </c>
      <c r="T379">
        <v>0</v>
      </c>
      <c r="U379">
        <v>0.03</v>
      </c>
      <c r="AV379" s="1" t="s">
        <v>53</v>
      </c>
      <c r="AW379" s="1" t="s">
        <v>805</v>
      </c>
      <c r="AX379" s="1" t="s">
        <v>53</v>
      </c>
      <c r="AY379" s="1" t="s">
        <v>53</v>
      </c>
      <c r="AZ379" s="1" t="s">
        <v>53</v>
      </c>
    </row>
    <row r="380" spans="1:52" ht="30" customHeight="1" x14ac:dyDescent="0.3">
      <c r="A380" s="25" t="s">
        <v>453</v>
      </c>
      <c r="B380" s="25" t="s">
        <v>53</v>
      </c>
      <c r="C380" s="25" t="s">
        <v>53</v>
      </c>
      <c r="D380" s="26"/>
      <c r="E380" s="28"/>
      <c r="F380" s="31"/>
      <c r="G380" s="28"/>
      <c r="H380" s="31"/>
      <c r="I380" s="28"/>
      <c r="J380" s="31"/>
      <c r="K380" s="28"/>
      <c r="L380" s="31"/>
      <c r="M380" s="25" t="s">
        <v>53</v>
      </c>
      <c r="N380" s="1" t="s">
        <v>106</v>
      </c>
      <c r="O380" s="1" t="s">
        <v>106</v>
      </c>
      <c r="P380" s="1" t="s">
        <v>53</v>
      </c>
      <c r="Q380" s="1" t="s">
        <v>53</v>
      </c>
      <c r="R380" s="1" t="s">
        <v>53</v>
      </c>
      <c r="AV380" s="1" t="s">
        <v>53</v>
      </c>
      <c r="AW380" s="1" t="s">
        <v>53</v>
      </c>
      <c r="AX380" s="1" t="s">
        <v>53</v>
      </c>
      <c r="AY380" s="1" t="s">
        <v>53</v>
      </c>
      <c r="AZ380" s="1" t="s">
        <v>53</v>
      </c>
    </row>
    <row r="381" spans="1:52" ht="30" customHeight="1" x14ac:dyDescent="0.3">
      <c r="A381" s="26"/>
      <c r="B381" s="26"/>
      <c r="C381" s="26"/>
      <c r="D381" s="26"/>
      <c r="E381" s="28"/>
      <c r="F381" s="31"/>
      <c r="G381" s="28"/>
      <c r="H381" s="31"/>
      <c r="I381" s="28"/>
      <c r="J381" s="31"/>
      <c r="K381" s="28"/>
      <c r="L381" s="31"/>
      <c r="M381" s="26"/>
    </row>
    <row r="382" spans="1:52" ht="30" customHeight="1" x14ac:dyDescent="0.3">
      <c r="A382" s="22" t="s">
        <v>806</v>
      </c>
      <c r="B382" s="23"/>
      <c r="C382" s="23"/>
      <c r="D382" s="23"/>
      <c r="E382" s="27"/>
      <c r="F382" s="30"/>
      <c r="G382" s="27"/>
      <c r="H382" s="30"/>
      <c r="I382" s="27"/>
      <c r="J382" s="30"/>
      <c r="K382" s="27"/>
      <c r="L382" s="30"/>
      <c r="M382" s="24"/>
      <c r="N382" s="1" t="s">
        <v>262</v>
      </c>
    </row>
    <row r="383" spans="1:52" ht="30" customHeight="1" x14ac:dyDescent="0.3">
      <c r="A383" s="25" t="s">
        <v>259</v>
      </c>
      <c r="B383" s="25" t="s">
        <v>260</v>
      </c>
      <c r="C383" s="25" t="s">
        <v>86</v>
      </c>
      <c r="D383" s="26">
        <v>1</v>
      </c>
      <c r="E383" s="28"/>
      <c r="F383" s="31"/>
      <c r="G383" s="28"/>
      <c r="H383" s="31"/>
      <c r="I383" s="28"/>
      <c r="J383" s="31"/>
      <c r="K383" s="28"/>
      <c r="L383" s="31"/>
      <c r="M383" s="25" t="s">
        <v>102</v>
      </c>
      <c r="N383" s="1" t="s">
        <v>53</v>
      </c>
      <c r="O383" s="1" t="s">
        <v>404</v>
      </c>
      <c r="P383" s="1" t="s">
        <v>66</v>
      </c>
      <c r="Q383" s="1" t="s">
        <v>66</v>
      </c>
      <c r="R383" s="1" t="s">
        <v>65</v>
      </c>
      <c r="AV383" s="1" t="s">
        <v>802</v>
      </c>
      <c r="AW383" s="1" t="s">
        <v>807</v>
      </c>
      <c r="AX383" s="1" t="s">
        <v>53</v>
      </c>
      <c r="AY383" s="1" t="s">
        <v>53</v>
      </c>
      <c r="AZ383" s="1" t="s">
        <v>53</v>
      </c>
    </row>
    <row r="384" spans="1:52" ht="30" customHeight="1" x14ac:dyDescent="0.3">
      <c r="A384" s="25" t="s">
        <v>445</v>
      </c>
      <c r="B384" s="25" t="s">
        <v>446</v>
      </c>
      <c r="C384" s="25" t="s">
        <v>447</v>
      </c>
      <c r="D384" s="26">
        <f>공량산출근거서_일위대가!K176</f>
        <v>5.7000000000000002E-2</v>
      </c>
      <c r="E384" s="28"/>
      <c r="F384" s="31"/>
      <c r="G384" s="28"/>
      <c r="H384" s="31"/>
      <c r="I384" s="28"/>
      <c r="J384" s="31"/>
      <c r="K384" s="28"/>
      <c r="L384" s="31"/>
      <c r="M384" s="25" t="s">
        <v>53</v>
      </c>
      <c r="N384" s="1" t="s">
        <v>262</v>
      </c>
      <c r="O384" s="1" t="s">
        <v>448</v>
      </c>
      <c r="P384" s="1" t="s">
        <v>66</v>
      </c>
      <c r="Q384" s="1" t="s">
        <v>66</v>
      </c>
      <c r="R384" s="1" t="s">
        <v>65</v>
      </c>
      <c r="V384">
        <v>1</v>
      </c>
      <c r="AV384" s="1" t="s">
        <v>53</v>
      </c>
      <c r="AW384" s="1" t="s">
        <v>808</v>
      </c>
      <c r="AX384" s="1" t="s">
        <v>53</v>
      </c>
      <c r="AY384" s="1" t="s">
        <v>53</v>
      </c>
      <c r="AZ384" s="1" t="s">
        <v>53</v>
      </c>
    </row>
    <row r="385" spans="1:52" ht="30" customHeight="1" x14ac:dyDescent="0.3">
      <c r="A385" s="25" t="s">
        <v>450</v>
      </c>
      <c r="B385" s="25" t="s">
        <v>451</v>
      </c>
      <c r="C385" s="25" t="s">
        <v>397</v>
      </c>
      <c r="D385" s="26">
        <v>1</v>
      </c>
      <c r="E385" s="28"/>
      <c r="F385" s="31"/>
      <c r="G385" s="28"/>
      <c r="H385" s="31"/>
      <c r="I385" s="28"/>
      <c r="J385" s="31"/>
      <c r="K385" s="28"/>
      <c r="L385" s="31"/>
      <c r="M385" s="25" t="s">
        <v>53</v>
      </c>
      <c r="N385" s="1" t="s">
        <v>262</v>
      </c>
      <c r="O385" s="1" t="s">
        <v>398</v>
      </c>
      <c r="P385" s="1" t="s">
        <v>66</v>
      </c>
      <c r="Q385" s="1" t="s">
        <v>66</v>
      </c>
      <c r="R385" s="1" t="s">
        <v>66</v>
      </c>
      <c r="S385">
        <v>1</v>
      </c>
      <c r="T385">
        <v>0</v>
      </c>
      <c r="U385">
        <v>0.03</v>
      </c>
      <c r="AV385" s="1" t="s">
        <v>53</v>
      </c>
      <c r="AW385" s="1" t="s">
        <v>809</v>
      </c>
      <c r="AX385" s="1" t="s">
        <v>53</v>
      </c>
      <c r="AY385" s="1" t="s">
        <v>53</v>
      </c>
      <c r="AZ385" s="1" t="s">
        <v>53</v>
      </c>
    </row>
    <row r="386" spans="1:52" ht="30" customHeight="1" x14ac:dyDescent="0.3">
      <c r="A386" s="25" t="s">
        <v>453</v>
      </c>
      <c r="B386" s="25" t="s">
        <v>53</v>
      </c>
      <c r="C386" s="25" t="s">
        <v>53</v>
      </c>
      <c r="D386" s="26"/>
      <c r="E386" s="28"/>
      <c r="F386" s="31"/>
      <c r="G386" s="28"/>
      <c r="H386" s="31"/>
      <c r="I386" s="28"/>
      <c r="J386" s="31"/>
      <c r="K386" s="28"/>
      <c r="L386" s="31"/>
      <c r="M386" s="25" t="s">
        <v>53</v>
      </c>
      <c r="N386" s="1" t="s">
        <v>106</v>
      </c>
      <c r="O386" s="1" t="s">
        <v>106</v>
      </c>
      <c r="P386" s="1" t="s">
        <v>53</v>
      </c>
      <c r="Q386" s="1" t="s">
        <v>53</v>
      </c>
      <c r="R386" s="1" t="s">
        <v>53</v>
      </c>
      <c r="AV386" s="1" t="s">
        <v>53</v>
      </c>
      <c r="AW386" s="1" t="s">
        <v>53</v>
      </c>
      <c r="AX386" s="1" t="s">
        <v>53</v>
      </c>
      <c r="AY386" s="1" t="s">
        <v>53</v>
      </c>
      <c r="AZ386" s="1" t="s">
        <v>53</v>
      </c>
    </row>
    <row r="387" spans="1:52" ht="30" customHeight="1" x14ac:dyDescent="0.3">
      <c r="A387" s="26"/>
      <c r="B387" s="26"/>
      <c r="C387" s="26"/>
      <c r="D387" s="26"/>
      <c r="E387" s="28"/>
      <c r="F387" s="31"/>
      <c r="G387" s="28"/>
      <c r="H387" s="31"/>
      <c r="I387" s="28"/>
      <c r="J387" s="31"/>
      <c r="K387" s="28"/>
      <c r="L387" s="31"/>
      <c r="M387" s="26"/>
    </row>
    <row r="388" spans="1:52" ht="30" customHeight="1" x14ac:dyDescent="0.3">
      <c r="A388" s="22" t="s">
        <v>810</v>
      </c>
      <c r="B388" s="23"/>
      <c r="C388" s="23"/>
      <c r="D388" s="23"/>
      <c r="E388" s="27"/>
      <c r="F388" s="30"/>
      <c r="G388" s="27"/>
      <c r="H388" s="30"/>
      <c r="I388" s="27"/>
      <c r="J388" s="30"/>
      <c r="K388" s="27"/>
      <c r="L388" s="30"/>
      <c r="M388" s="24"/>
      <c r="N388" s="1" t="s">
        <v>267</v>
      </c>
    </row>
    <row r="389" spans="1:52" ht="30" customHeight="1" x14ac:dyDescent="0.3">
      <c r="A389" s="25" t="s">
        <v>264</v>
      </c>
      <c r="B389" s="25" t="s">
        <v>265</v>
      </c>
      <c r="C389" s="25" t="s">
        <v>86</v>
      </c>
      <c r="D389" s="26">
        <v>1</v>
      </c>
      <c r="E389" s="28"/>
      <c r="F389" s="31"/>
      <c r="G389" s="28"/>
      <c r="H389" s="31"/>
      <c r="I389" s="28"/>
      <c r="J389" s="31"/>
      <c r="K389" s="28"/>
      <c r="L389" s="31"/>
      <c r="M389" s="25" t="s">
        <v>102</v>
      </c>
      <c r="N389" s="1" t="s">
        <v>53</v>
      </c>
      <c r="O389" s="1" t="s">
        <v>406</v>
      </c>
      <c r="P389" s="1" t="s">
        <v>66</v>
      </c>
      <c r="Q389" s="1" t="s">
        <v>66</v>
      </c>
      <c r="R389" s="1" t="s">
        <v>65</v>
      </c>
      <c r="AV389" s="1" t="s">
        <v>802</v>
      </c>
      <c r="AW389" s="1" t="s">
        <v>811</v>
      </c>
      <c r="AX389" s="1" t="s">
        <v>53</v>
      </c>
      <c r="AY389" s="1" t="s">
        <v>53</v>
      </c>
      <c r="AZ389" s="1" t="s">
        <v>53</v>
      </c>
    </row>
    <row r="390" spans="1:52" ht="30" customHeight="1" x14ac:dyDescent="0.3">
      <c r="A390" s="25" t="s">
        <v>445</v>
      </c>
      <c r="B390" s="25" t="s">
        <v>446</v>
      </c>
      <c r="C390" s="25" t="s">
        <v>447</v>
      </c>
      <c r="D390" s="26">
        <f>공량산출근거서_일위대가!K179</f>
        <v>2.3E-2</v>
      </c>
      <c r="E390" s="28"/>
      <c r="F390" s="31"/>
      <c r="G390" s="28"/>
      <c r="H390" s="31"/>
      <c r="I390" s="28"/>
      <c r="J390" s="31"/>
      <c r="K390" s="28"/>
      <c r="L390" s="31"/>
      <c r="M390" s="25" t="s">
        <v>53</v>
      </c>
      <c r="N390" s="1" t="s">
        <v>267</v>
      </c>
      <c r="O390" s="1" t="s">
        <v>448</v>
      </c>
      <c r="P390" s="1" t="s">
        <v>66</v>
      </c>
      <c r="Q390" s="1" t="s">
        <v>66</v>
      </c>
      <c r="R390" s="1" t="s">
        <v>65</v>
      </c>
      <c r="V390">
        <v>1</v>
      </c>
      <c r="AV390" s="1" t="s">
        <v>53</v>
      </c>
      <c r="AW390" s="1" t="s">
        <v>812</v>
      </c>
      <c r="AX390" s="1" t="s">
        <v>53</v>
      </c>
      <c r="AY390" s="1" t="s">
        <v>53</v>
      </c>
      <c r="AZ390" s="1" t="s">
        <v>53</v>
      </c>
    </row>
    <row r="391" spans="1:52" ht="30" customHeight="1" x14ac:dyDescent="0.3">
      <c r="A391" s="25" t="s">
        <v>450</v>
      </c>
      <c r="B391" s="25" t="s">
        <v>451</v>
      </c>
      <c r="C391" s="25" t="s">
        <v>397</v>
      </c>
      <c r="D391" s="26">
        <v>1</v>
      </c>
      <c r="E391" s="28"/>
      <c r="F391" s="31"/>
      <c r="G391" s="28"/>
      <c r="H391" s="31"/>
      <c r="I391" s="28"/>
      <c r="J391" s="31"/>
      <c r="K391" s="28"/>
      <c r="L391" s="31"/>
      <c r="M391" s="25" t="s">
        <v>53</v>
      </c>
      <c r="N391" s="1" t="s">
        <v>267</v>
      </c>
      <c r="O391" s="1" t="s">
        <v>398</v>
      </c>
      <c r="P391" s="1" t="s">
        <v>66</v>
      </c>
      <c r="Q391" s="1" t="s">
        <v>66</v>
      </c>
      <c r="R391" s="1" t="s">
        <v>66</v>
      </c>
      <c r="S391">
        <v>1</v>
      </c>
      <c r="T391">
        <v>0</v>
      </c>
      <c r="U391">
        <v>0.03</v>
      </c>
      <c r="AV391" s="1" t="s">
        <v>53</v>
      </c>
      <c r="AW391" s="1" t="s">
        <v>813</v>
      </c>
      <c r="AX391" s="1" t="s">
        <v>53</v>
      </c>
      <c r="AY391" s="1" t="s">
        <v>53</v>
      </c>
      <c r="AZ391" s="1" t="s">
        <v>53</v>
      </c>
    </row>
    <row r="392" spans="1:52" ht="30" customHeight="1" x14ac:dyDescent="0.3">
      <c r="A392" s="25" t="s">
        <v>453</v>
      </c>
      <c r="B392" s="25" t="s">
        <v>53</v>
      </c>
      <c r="C392" s="25" t="s">
        <v>53</v>
      </c>
      <c r="D392" s="26"/>
      <c r="E392" s="28"/>
      <c r="F392" s="31"/>
      <c r="G392" s="28"/>
      <c r="H392" s="31"/>
      <c r="I392" s="28"/>
      <c r="J392" s="31"/>
      <c r="K392" s="28"/>
      <c r="L392" s="31"/>
      <c r="M392" s="25" t="s">
        <v>53</v>
      </c>
      <c r="N392" s="1" t="s">
        <v>106</v>
      </c>
      <c r="O392" s="1" t="s">
        <v>106</v>
      </c>
      <c r="P392" s="1" t="s">
        <v>53</v>
      </c>
      <c r="Q392" s="1" t="s">
        <v>53</v>
      </c>
      <c r="R392" s="1" t="s">
        <v>53</v>
      </c>
      <c r="AV392" s="1" t="s">
        <v>53</v>
      </c>
      <c r="AW392" s="1" t="s">
        <v>53</v>
      </c>
      <c r="AX392" s="1" t="s">
        <v>53</v>
      </c>
      <c r="AY392" s="1" t="s">
        <v>53</v>
      </c>
      <c r="AZ392" s="1" t="s">
        <v>53</v>
      </c>
    </row>
    <row r="393" spans="1:52" ht="30" customHeight="1" x14ac:dyDescent="0.3">
      <c r="A393" s="26"/>
      <c r="B393" s="26"/>
      <c r="C393" s="26"/>
      <c r="D393" s="26"/>
      <c r="E393" s="28"/>
      <c r="F393" s="31"/>
      <c r="G393" s="28"/>
      <c r="H393" s="31"/>
      <c r="I393" s="28"/>
      <c r="J393" s="31"/>
      <c r="K393" s="28"/>
      <c r="L393" s="31"/>
      <c r="M393" s="26"/>
    </row>
    <row r="394" spans="1:52" ht="30" customHeight="1" x14ac:dyDescent="0.3">
      <c r="A394" s="22" t="s">
        <v>814</v>
      </c>
      <c r="B394" s="23"/>
      <c r="C394" s="23"/>
      <c r="D394" s="23"/>
      <c r="E394" s="27"/>
      <c r="F394" s="30"/>
      <c r="G394" s="27"/>
      <c r="H394" s="30"/>
      <c r="I394" s="27"/>
      <c r="J394" s="30"/>
      <c r="K394" s="27"/>
      <c r="L394" s="30"/>
      <c r="M394" s="24"/>
      <c r="N394" s="1" t="s">
        <v>272</v>
      </c>
    </row>
    <row r="395" spans="1:52" ht="30" customHeight="1" x14ac:dyDescent="0.3">
      <c r="A395" s="25" t="s">
        <v>269</v>
      </c>
      <c r="B395" s="25" t="s">
        <v>270</v>
      </c>
      <c r="C395" s="25" t="s">
        <v>86</v>
      </c>
      <c r="D395" s="26">
        <v>1</v>
      </c>
      <c r="E395" s="28"/>
      <c r="F395" s="31"/>
      <c r="G395" s="28"/>
      <c r="H395" s="31"/>
      <c r="I395" s="28"/>
      <c r="J395" s="31"/>
      <c r="K395" s="28"/>
      <c r="L395" s="31"/>
      <c r="M395" s="25" t="s">
        <v>102</v>
      </c>
      <c r="N395" s="1" t="s">
        <v>53</v>
      </c>
      <c r="O395" s="1" t="s">
        <v>408</v>
      </c>
      <c r="P395" s="1" t="s">
        <v>66</v>
      </c>
      <c r="Q395" s="1" t="s">
        <v>66</v>
      </c>
      <c r="R395" s="1" t="s">
        <v>65</v>
      </c>
      <c r="AV395" s="1" t="s">
        <v>802</v>
      </c>
      <c r="AW395" s="1" t="s">
        <v>815</v>
      </c>
      <c r="AX395" s="1" t="s">
        <v>53</v>
      </c>
      <c r="AY395" s="1" t="s">
        <v>53</v>
      </c>
      <c r="AZ395" s="1" t="s">
        <v>53</v>
      </c>
    </row>
    <row r="396" spans="1:52" ht="30" customHeight="1" x14ac:dyDescent="0.3">
      <c r="A396" s="25" t="s">
        <v>445</v>
      </c>
      <c r="B396" s="25" t="s">
        <v>446</v>
      </c>
      <c r="C396" s="25" t="s">
        <v>447</v>
      </c>
      <c r="D396" s="26">
        <f>공량산출근거서_일위대가!K182</f>
        <v>2.3E-2</v>
      </c>
      <c r="E396" s="28"/>
      <c r="F396" s="31"/>
      <c r="G396" s="28"/>
      <c r="H396" s="31"/>
      <c r="I396" s="28"/>
      <c r="J396" s="31"/>
      <c r="K396" s="28"/>
      <c r="L396" s="31"/>
      <c r="M396" s="25" t="s">
        <v>53</v>
      </c>
      <c r="N396" s="1" t="s">
        <v>272</v>
      </c>
      <c r="O396" s="1" t="s">
        <v>448</v>
      </c>
      <c r="P396" s="1" t="s">
        <v>66</v>
      </c>
      <c r="Q396" s="1" t="s">
        <v>66</v>
      </c>
      <c r="R396" s="1" t="s">
        <v>65</v>
      </c>
      <c r="V396">
        <v>1</v>
      </c>
      <c r="AV396" s="1" t="s">
        <v>53</v>
      </c>
      <c r="AW396" s="1" t="s">
        <v>816</v>
      </c>
      <c r="AX396" s="1" t="s">
        <v>53</v>
      </c>
      <c r="AY396" s="1" t="s">
        <v>53</v>
      </c>
      <c r="AZ396" s="1" t="s">
        <v>53</v>
      </c>
    </row>
    <row r="397" spans="1:52" ht="30" customHeight="1" x14ac:dyDescent="0.3">
      <c r="A397" s="25" t="s">
        <v>450</v>
      </c>
      <c r="B397" s="25" t="s">
        <v>451</v>
      </c>
      <c r="C397" s="25" t="s">
        <v>397</v>
      </c>
      <c r="D397" s="26">
        <v>1</v>
      </c>
      <c r="E397" s="28"/>
      <c r="F397" s="31"/>
      <c r="G397" s="28"/>
      <c r="H397" s="31"/>
      <c r="I397" s="28"/>
      <c r="J397" s="31"/>
      <c r="K397" s="28"/>
      <c r="L397" s="31"/>
      <c r="M397" s="25" t="s">
        <v>53</v>
      </c>
      <c r="N397" s="1" t="s">
        <v>272</v>
      </c>
      <c r="O397" s="1" t="s">
        <v>398</v>
      </c>
      <c r="P397" s="1" t="s">
        <v>66</v>
      </c>
      <c r="Q397" s="1" t="s">
        <v>66</v>
      </c>
      <c r="R397" s="1" t="s">
        <v>66</v>
      </c>
      <c r="S397">
        <v>1</v>
      </c>
      <c r="T397">
        <v>0</v>
      </c>
      <c r="U397">
        <v>0.03</v>
      </c>
      <c r="AV397" s="1" t="s">
        <v>53</v>
      </c>
      <c r="AW397" s="1" t="s">
        <v>817</v>
      </c>
      <c r="AX397" s="1" t="s">
        <v>53</v>
      </c>
      <c r="AY397" s="1" t="s">
        <v>53</v>
      </c>
      <c r="AZ397" s="1" t="s">
        <v>53</v>
      </c>
    </row>
    <row r="398" spans="1:52" ht="30" customHeight="1" x14ac:dyDescent="0.3">
      <c r="A398" s="25" t="s">
        <v>453</v>
      </c>
      <c r="B398" s="25" t="s">
        <v>53</v>
      </c>
      <c r="C398" s="25" t="s">
        <v>53</v>
      </c>
      <c r="D398" s="26"/>
      <c r="E398" s="28"/>
      <c r="F398" s="31"/>
      <c r="G398" s="28"/>
      <c r="H398" s="31"/>
      <c r="I398" s="28"/>
      <c r="J398" s="31"/>
      <c r="K398" s="28"/>
      <c r="L398" s="31"/>
      <c r="M398" s="25" t="s">
        <v>53</v>
      </c>
      <c r="N398" s="1" t="s">
        <v>106</v>
      </c>
      <c r="O398" s="1" t="s">
        <v>106</v>
      </c>
      <c r="P398" s="1" t="s">
        <v>53</v>
      </c>
      <c r="Q398" s="1" t="s">
        <v>53</v>
      </c>
      <c r="R398" s="1" t="s">
        <v>53</v>
      </c>
      <c r="AV398" s="1" t="s">
        <v>53</v>
      </c>
      <c r="AW398" s="1" t="s">
        <v>53</v>
      </c>
      <c r="AX398" s="1" t="s">
        <v>53</v>
      </c>
      <c r="AY398" s="1" t="s">
        <v>53</v>
      </c>
      <c r="AZ398" s="1" t="s">
        <v>53</v>
      </c>
    </row>
    <row r="399" spans="1:52" ht="30" customHeight="1" x14ac:dyDescent="0.3">
      <c r="A399" s="26"/>
      <c r="B399" s="26"/>
      <c r="C399" s="26"/>
      <c r="D399" s="26"/>
      <c r="E399" s="28"/>
      <c r="F399" s="31"/>
      <c r="G399" s="28"/>
      <c r="H399" s="31"/>
      <c r="I399" s="28"/>
      <c r="J399" s="31"/>
      <c r="K399" s="28"/>
      <c r="L399" s="31"/>
      <c r="M399" s="26"/>
    </row>
    <row r="400" spans="1:52" ht="30" customHeight="1" x14ac:dyDescent="0.3">
      <c r="A400" s="22" t="s">
        <v>818</v>
      </c>
      <c r="B400" s="23"/>
      <c r="C400" s="23"/>
      <c r="D400" s="23"/>
      <c r="E400" s="27"/>
      <c r="F400" s="30"/>
      <c r="G400" s="27"/>
      <c r="H400" s="30"/>
      <c r="I400" s="27"/>
      <c r="J400" s="30"/>
      <c r="K400" s="27"/>
      <c r="L400" s="30"/>
      <c r="M400" s="24"/>
      <c r="N400" s="1" t="s">
        <v>276</v>
      </c>
    </row>
    <row r="401" spans="1:52" ht="30" customHeight="1" x14ac:dyDescent="0.3">
      <c r="A401" s="25" t="s">
        <v>274</v>
      </c>
      <c r="B401" s="25" t="s">
        <v>270</v>
      </c>
      <c r="C401" s="25" t="s">
        <v>86</v>
      </c>
      <c r="D401" s="26">
        <v>1</v>
      </c>
      <c r="E401" s="28"/>
      <c r="F401" s="31"/>
      <c r="G401" s="28"/>
      <c r="H401" s="31"/>
      <c r="I401" s="28"/>
      <c r="J401" s="31"/>
      <c r="K401" s="28"/>
      <c r="L401" s="31"/>
      <c r="M401" s="25" t="s">
        <v>102</v>
      </c>
      <c r="N401" s="1" t="s">
        <v>53</v>
      </c>
      <c r="O401" s="1" t="s">
        <v>410</v>
      </c>
      <c r="P401" s="1" t="s">
        <v>66</v>
      </c>
      <c r="Q401" s="1" t="s">
        <v>66</v>
      </c>
      <c r="R401" s="1" t="s">
        <v>65</v>
      </c>
      <c r="AV401" s="1" t="s">
        <v>802</v>
      </c>
      <c r="AW401" s="1" t="s">
        <v>819</v>
      </c>
      <c r="AX401" s="1" t="s">
        <v>53</v>
      </c>
      <c r="AY401" s="1" t="s">
        <v>53</v>
      </c>
      <c r="AZ401" s="1" t="s">
        <v>53</v>
      </c>
    </row>
    <row r="402" spans="1:52" ht="30" customHeight="1" x14ac:dyDescent="0.3">
      <c r="A402" s="25" t="s">
        <v>445</v>
      </c>
      <c r="B402" s="25" t="s">
        <v>446</v>
      </c>
      <c r="C402" s="25" t="s">
        <v>447</v>
      </c>
      <c r="D402" s="26">
        <f>공량산출근거서_일위대가!K185</f>
        <v>0.11700000000000001</v>
      </c>
      <c r="E402" s="28"/>
      <c r="F402" s="31"/>
      <c r="G402" s="28"/>
      <c r="H402" s="31"/>
      <c r="I402" s="28"/>
      <c r="J402" s="31"/>
      <c r="K402" s="28"/>
      <c r="L402" s="31"/>
      <c r="M402" s="25" t="s">
        <v>53</v>
      </c>
      <c r="N402" s="1" t="s">
        <v>276</v>
      </c>
      <c r="O402" s="1" t="s">
        <v>448</v>
      </c>
      <c r="P402" s="1" t="s">
        <v>66</v>
      </c>
      <c r="Q402" s="1" t="s">
        <v>66</v>
      </c>
      <c r="R402" s="1" t="s">
        <v>65</v>
      </c>
      <c r="V402">
        <v>1</v>
      </c>
      <c r="AV402" s="1" t="s">
        <v>53</v>
      </c>
      <c r="AW402" s="1" t="s">
        <v>820</v>
      </c>
      <c r="AX402" s="1" t="s">
        <v>53</v>
      </c>
      <c r="AY402" s="1" t="s">
        <v>53</v>
      </c>
      <c r="AZ402" s="1" t="s">
        <v>53</v>
      </c>
    </row>
    <row r="403" spans="1:52" ht="30" customHeight="1" x14ac:dyDescent="0.3">
      <c r="A403" s="25" t="s">
        <v>450</v>
      </c>
      <c r="B403" s="25" t="s">
        <v>451</v>
      </c>
      <c r="C403" s="25" t="s">
        <v>397</v>
      </c>
      <c r="D403" s="26">
        <v>1</v>
      </c>
      <c r="E403" s="28"/>
      <c r="F403" s="31"/>
      <c r="G403" s="28"/>
      <c r="H403" s="31"/>
      <c r="I403" s="28"/>
      <c r="J403" s="31"/>
      <c r="K403" s="28"/>
      <c r="L403" s="31"/>
      <c r="M403" s="25" t="s">
        <v>53</v>
      </c>
      <c r="N403" s="1" t="s">
        <v>276</v>
      </c>
      <c r="O403" s="1" t="s">
        <v>398</v>
      </c>
      <c r="P403" s="1" t="s">
        <v>66</v>
      </c>
      <c r="Q403" s="1" t="s">
        <v>66</v>
      </c>
      <c r="R403" s="1" t="s">
        <v>66</v>
      </c>
      <c r="S403">
        <v>1</v>
      </c>
      <c r="T403">
        <v>0</v>
      </c>
      <c r="U403">
        <v>0.03</v>
      </c>
      <c r="AV403" s="1" t="s">
        <v>53</v>
      </c>
      <c r="AW403" s="1" t="s">
        <v>821</v>
      </c>
      <c r="AX403" s="1" t="s">
        <v>53</v>
      </c>
      <c r="AY403" s="1" t="s">
        <v>53</v>
      </c>
      <c r="AZ403" s="1" t="s">
        <v>53</v>
      </c>
    </row>
    <row r="404" spans="1:52" ht="30" customHeight="1" x14ac:dyDescent="0.3">
      <c r="A404" s="25" t="s">
        <v>453</v>
      </c>
      <c r="B404" s="25" t="s">
        <v>53</v>
      </c>
      <c r="C404" s="25" t="s">
        <v>53</v>
      </c>
      <c r="D404" s="26"/>
      <c r="E404" s="28"/>
      <c r="F404" s="31"/>
      <c r="G404" s="28"/>
      <c r="H404" s="31"/>
      <c r="I404" s="28"/>
      <c r="J404" s="31"/>
      <c r="K404" s="28"/>
      <c r="L404" s="31"/>
      <c r="M404" s="25" t="s">
        <v>53</v>
      </c>
      <c r="N404" s="1" t="s">
        <v>106</v>
      </c>
      <c r="O404" s="1" t="s">
        <v>106</v>
      </c>
      <c r="P404" s="1" t="s">
        <v>53</v>
      </c>
      <c r="Q404" s="1" t="s">
        <v>53</v>
      </c>
      <c r="R404" s="1" t="s">
        <v>53</v>
      </c>
      <c r="AV404" s="1" t="s">
        <v>53</v>
      </c>
      <c r="AW404" s="1" t="s">
        <v>53</v>
      </c>
      <c r="AX404" s="1" t="s">
        <v>53</v>
      </c>
      <c r="AY404" s="1" t="s">
        <v>53</v>
      </c>
      <c r="AZ404" s="1" t="s">
        <v>53</v>
      </c>
    </row>
    <row r="405" spans="1:52" ht="30" customHeight="1" x14ac:dyDescent="0.3">
      <c r="A405" s="26"/>
      <c r="B405" s="26"/>
      <c r="C405" s="26"/>
      <c r="D405" s="26"/>
      <c r="E405" s="28"/>
      <c r="F405" s="31"/>
      <c r="G405" s="28"/>
      <c r="H405" s="31"/>
      <c r="I405" s="28"/>
      <c r="J405" s="31"/>
      <c r="K405" s="28"/>
      <c r="L405" s="31"/>
      <c r="M405" s="26"/>
    </row>
    <row r="406" spans="1:52" ht="30" customHeight="1" x14ac:dyDescent="0.3">
      <c r="A406" s="22" t="s">
        <v>822</v>
      </c>
      <c r="B406" s="23"/>
      <c r="C406" s="23"/>
      <c r="D406" s="23"/>
      <c r="E406" s="27"/>
      <c r="F406" s="30"/>
      <c r="G406" s="27"/>
      <c r="H406" s="30"/>
      <c r="I406" s="27"/>
      <c r="J406" s="30"/>
      <c r="K406" s="27"/>
      <c r="L406" s="30"/>
      <c r="M406" s="24"/>
      <c r="N406" s="1" t="s">
        <v>280</v>
      </c>
    </row>
    <row r="407" spans="1:52" ht="30" customHeight="1" x14ac:dyDescent="0.3">
      <c r="A407" s="25" t="s">
        <v>278</v>
      </c>
      <c r="B407" s="25" t="s">
        <v>270</v>
      </c>
      <c r="C407" s="25" t="s">
        <v>86</v>
      </c>
      <c r="D407" s="26">
        <v>1</v>
      </c>
      <c r="E407" s="28"/>
      <c r="F407" s="31"/>
      <c r="G407" s="28"/>
      <c r="H407" s="31"/>
      <c r="I407" s="28"/>
      <c r="J407" s="31"/>
      <c r="K407" s="28"/>
      <c r="L407" s="31"/>
      <c r="M407" s="25" t="s">
        <v>102</v>
      </c>
      <c r="N407" s="1" t="s">
        <v>53</v>
      </c>
      <c r="O407" s="1" t="s">
        <v>412</v>
      </c>
      <c r="P407" s="1" t="s">
        <v>66</v>
      </c>
      <c r="Q407" s="1" t="s">
        <v>66</v>
      </c>
      <c r="R407" s="1" t="s">
        <v>65</v>
      </c>
      <c r="AV407" s="1" t="s">
        <v>802</v>
      </c>
      <c r="AW407" s="1" t="s">
        <v>823</v>
      </c>
      <c r="AX407" s="1" t="s">
        <v>53</v>
      </c>
      <c r="AY407" s="1" t="s">
        <v>53</v>
      </c>
      <c r="AZ407" s="1" t="s">
        <v>53</v>
      </c>
    </row>
    <row r="408" spans="1:52" ht="30" customHeight="1" x14ac:dyDescent="0.3">
      <c r="A408" s="25" t="s">
        <v>445</v>
      </c>
      <c r="B408" s="25" t="s">
        <v>446</v>
      </c>
      <c r="C408" s="25" t="s">
        <v>447</v>
      </c>
      <c r="D408" s="26">
        <f>공량산출근거서_일위대가!K188</f>
        <v>0.12870000000000001</v>
      </c>
      <c r="E408" s="28"/>
      <c r="F408" s="31"/>
      <c r="G408" s="28"/>
      <c r="H408" s="31"/>
      <c r="I408" s="28"/>
      <c r="J408" s="31"/>
      <c r="K408" s="28"/>
      <c r="L408" s="31"/>
      <c r="M408" s="25" t="s">
        <v>53</v>
      </c>
      <c r="N408" s="1" t="s">
        <v>280</v>
      </c>
      <c r="O408" s="1" t="s">
        <v>448</v>
      </c>
      <c r="P408" s="1" t="s">
        <v>66</v>
      </c>
      <c r="Q408" s="1" t="s">
        <v>66</v>
      </c>
      <c r="R408" s="1" t="s">
        <v>65</v>
      </c>
      <c r="V408">
        <v>1</v>
      </c>
      <c r="AV408" s="1" t="s">
        <v>53</v>
      </c>
      <c r="AW408" s="1" t="s">
        <v>824</v>
      </c>
      <c r="AX408" s="1" t="s">
        <v>53</v>
      </c>
      <c r="AY408" s="1" t="s">
        <v>53</v>
      </c>
      <c r="AZ408" s="1" t="s">
        <v>53</v>
      </c>
    </row>
    <row r="409" spans="1:52" ht="30" customHeight="1" x14ac:dyDescent="0.3">
      <c r="A409" s="25" t="s">
        <v>450</v>
      </c>
      <c r="B409" s="25" t="s">
        <v>451</v>
      </c>
      <c r="C409" s="25" t="s">
        <v>397</v>
      </c>
      <c r="D409" s="26">
        <v>1</v>
      </c>
      <c r="E409" s="28"/>
      <c r="F409" s="31"/>
      <c r="G409" s="28"/>
      <c r="H409" s="31"/>
      <c r="I409" s="28"/>
      <c r="J409" s="31"/>
      <c r="K409" s="28"/>
      <c r="L409" s="31"/>
      <c r="M409" s="25" t="s">
        <v>53</v>
      </c>
      <c r="N409" s="1" t="s">
        <v>280</v>
      </c>
      <c r="O409" s="1" t="s">
        <v>398</v>
      </c>
      <c r="P409" s="1" t="s">
        <v>66</v>
      </c>
      <c r="Q409" s="1" t="s">
        <v>66</v>
      </c>
      <c r="R409" s="1" t="s">
        <v>66</v>
      </c>
      <c r="S409">
        <v>1</v>
      </c>
      <c r="T409">
        <v>0</v>
      </c>
      <c r="U409">
        <v>0.03</v>
      </c>
      <c r="AV409" s="1" t="s">
        <v>53</v>
      </c>
      <c r="AW409" s="1" t="s">
        <v>825</v>
      </c>
      <c r="AX409" s="1" t="s">
        <v>53</v>
      </c>
      <c r="AY409" s="1" t="s">
        <v>53</v>
      </c>
      <c r="AZ409" s="1" t="s">
        <v>53</v>
      </c>
    </row>
    <row r="410" spans="1:52" ht="30" customHeight="1" x14ac:dyDescent="0.3">
      <c r="A410" s="25" t="s">
        <v>453</v>
      </c>
      <c r="B410" s="25" t="s">
        <v>53</v>
      </c>
      <c r="C410" s="25" t="s">
        <v>53</v>
      </c>
      <c r="D410" s="26"/>
      <c r="E410" s="28"/>
      <c r="F410" s="31"/>
      <c r="G410" s="28"/>
      <c r="H410" s="31"/>
      <c r="I410" s="28"/>
      <c r="J410" s="31"/>
      <c r="K410" s="28"/>
      <c r="L410" s="31"/>
      <c r="M410" s="25" t="s">
        <v>53</v>
      </c>
      <c r="N410" s="1" t="s">
        <v>106</v>
      </c>
      <c r="O410" s="1" t="s">
        <v>106</v>
      </c>
      <c r="P410" s="1" t="s">
        <v>53</v>
      </c>
      <c r="Q410" s="1" t="s">
        <v>53</v>
      </c>
      <c r="R410" s="1" t="s">
        <v>53</v>
      </c>
      <c r="AV410" s="1" t="s">
        <v>53</v>
      </c>
      <c r="AW410" s="1" t="s">
        <v>53</v>
      </c>
      <c r="AX410" s="1" t="s">
        <v>53</v>
      </c>
      <c r="AY410" s="1" t="s">
        <v>53</v>
      </c>
      <c r="AZ410" s="1" t="s">
        <v>53</v>
      </c>
    </row>
  </sheetData>
  <mergeCells count="45">
    <mergeCell ref="AU3:AU4"/>
    <mergeCell ref="AV3:AV4"/>
    <mergeCell ref="AW3:AW4"/>
    <mergeCell ref="AO3:AO4"/>
    <mergeCell ref="AP3:AP4"/>
    <mergeCell ref="AQ3:AQ4"/>
    <mergeCell ref="AR3:AR4"/>
    <mergeCell ref="AS3:AS4"/>
    <mergeCell ref="AT3:AT4"/>
    <mergeCell ref="AN3:AN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  <mergeCell ref="AM3:AM4"/>
    <mergeCell ref="AB3:AB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P3:P4"/>
    <mergeCell ref="A3:A4"/>
    <mergeCell ref="B3:B4"/>
    <mergeCell ref="C3:C4"/>
    <mergeCell ref="D3:D4"/>
    <mergeCell ref="E3:F3"/>
    <mergeCell ref="G3:H3"/>
    <mergeCell ref="I3:J3"/>
    <mergeCell ref="K3:L3"/>
    <mergeCell ref="M3:M4"/>
    <mergeCell ref="N3:N4"/>
    <mergeCell ref="O3:O4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76"/>
  <sheetViews>
    <sheetView topLeftCell="B1" workbookViewId="0">
      <selection activeCell="M15" sqref="M15"/>
    </sheetView>
  </sheetViews>
  <sheetFormatPr defaultRowHeight="16.5" x14ac:dyDescent="0.3"/>
  <cols>
    <col min="1" max="1" width="46.75" hidden="1" customWidth="1"/>
    <col min="2" max="2" width="37.25" bestFit="1" customWidth="1"/>
    <col min="3" max="3" width="28.375" bestFit="1" customWidth="1"/>
    <col min="4" max="4" width="5.5" bestFit="1" customWidth="1"/>
    <col min="5" max="5" width="11.25" bestFit="1" customWidth="1"/>
    <col min="6" max="6" width="6.625" bestFit="1" customWidth="1"/>
    <col min="7" max="7" width="9.25" bestFit="1" customWidth="1"/>
    <col min="8" max="8" width="6.625" bestFit="1" customWidth="1"/>
    <col min="9" max="9" width="9.25" bestFit="1" customWidth="1"/>
    <col min="10" max="10" width="6.625" bestFit="1" customWidth="1"/>
    <col min="11" max="11" width="9.25" bestFit="1" customWidth="1"/>
    <col min="12" max="12" width="6.625" bestFit="1" customWidth="1"/>
    <col min="13" max="13" width="11.75" bestFit="1" customWidth="1"/>
    <col min="14" max="14" width="6.625" bestFit="1" customWidth="1"/>
    <col min="15" max="15" width="11.75" bestFit="1" customWidth="1"/>
    <col min="16" max="16" width="10.25" bestFit="1" customWidth="1"/>
    <col min="17" max="17" width="11.25" bestFit="1" customWidth="1"/>
    <col min="18" max="22" width="9.25" bestFit="1" customWidth="1"/>
    <col min="23" max="23" width="7.875" bestFit="1" customWidth="1"/>
    <col min="24" max="24" width="6.75" bestFit="1" customWidth="1"/>
    <col min="25" max="26" width="9" hidden="1" customWidth="1"/>
    <col min="27" max="27" width="11" hidden="1" customWidth="1"/>
    <col min="28" max="28" width="9" hidden="1" customWidth="1"/>
  </cols>
  <sheetData>
    <row r="1" spans="1:28" ht="30" customHeight="1" x14ac:dyDescent="0.3">
      <c r="A1" s="310" t="s">
        <v>826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</row>
    <row r="2" spans="1:28" ht="30" customHeight="1" x14ac:dyDescent="0.3">
      <c r="A2" s="309" t="s">
        <v>1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</row>
    <row r="3" spans="1:28" ht="30" customHeight="1" x14ac:dyDescent="0.3">
      <c r="A3" s="307" t="s">
        <v>419</v>
      </c>
      <c r="B3" s="307" t="s">
        <v>2</v>
      </c>
      <c r="C3" s="307" t="s">
        <v>827</v>
      </c>
      <c r="D3" s="307" t="s">
        <v>4</v>
      </c>
      <c r="E3" s="307" t="s">
        <v>6</v>
      </c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 t="s">
        <v>421</v>
      </c>
      <c r="Q3" s="307" t="s">
        <v>422</v>
      </c>
      <c r="R3" s="307"/>
      <c r="S3" s="307"/>
      <c r="T3" s="307"/>
      <c r="U3" s="307"/>
      <c r="V3" s="307"/>
      <c r="W3" s="307" t="s">
        <v>424</v>
      </c>
      <c r="X3" s="307" t="s">
        <v>12</v>
      </c>
      <c r="Y3" s="309" t="s">
        <v>835</v>
      </c>
      <c r="Z3" s="309" t="s">
        <v>836</v>
      </c>
      <c r="AA3" s="309" t="s">
        <v>837</v>
      </c>
      <c r="AB3" s="309" t="s">
        <v>49</v>
      </c>
    </row>
    <row r="4" spans="1:28" ht="30" customHeight="1" x14ac:dyDescent="0.3">
      <c r="A4" s="307"/>
      <c r="B4" s="307"/>
      <c r="C4" s="307"/>
      <c r="D4" s="307"/>
      <c r="E4" s="7" t="s">
        <v>828</v>
      </c>
      <c r="F4" s="7" t="s">
        <v>829</v>
      </c>
      <c r="G4" s="7" t="s">
        <v>830</v>
      </c>
      <c r="H4" s="7" t="s">
        <v>829</v>
      </c>
      <c r="I4" s="7" t="s">
        <v>831</v>
      </c>
      <c r="J4" s="7" t="s">
        <v>829</v>
      </c>
      <c r="K4" s="7" t="s">
        <v>832</v>
      </c>
      <c r="L4" s="7" t="s">
        <v>829</v>
      </c>
      <c r="M4" s="7" t="s">
        <v>833</v>
      </c>
      <c r="N4" s="7" t="s">
        <v>829</v>
      </c>
      <c r="O4" s="7" t="s">
        <v>834</v>
      </c>
      <c r="P4" s="307"/>
      <c r="Q4" s="7" t="s">
        <v>828</v>
      </c>
      <c r="R4" s="7" t="s">
        <v>830</v>
      </c>
      <c r="S4" s="7" t="s">
        <v>831</v>
      </c>
      <c r="T4" s="7" t="s">
        <v>832</v>
      </c>
      <c r="U4" s="7" t="s">
        <v>833</v>
      </c>
      <c r="V4" s="7" t="s">
        <v>834</v>
      </c>
      <c r="W4" s="307"/>
      <c r="X4" s="307"/>
      <c r="Y4" s="309"/>
      <c r="Z4" s="309"/>
      <c r="AA4" s="309"/>
      <c r="AB4" s="309"/>
    </row>
    <row r="5" spans="1:28" ht="30" customHeight="1" x14ac:dyDescent="0.3">
      <c r="A5" s="21" t="s">
        <v>784</v>
      </c>
      <c r="B5" s="21" t="s">
        <v>73</v>
      </c>
      <c r="C5" s="21" t="s">
        <v>199</v>
      </c>
      <c r="D5" s="32" t="s">
        <v>62</v>
      </c>
      <c r="E5" s="33"/>
      <c r="F5" s="21"/>
      <c r="G5" s="33"/>
      <c r="H5" s="21"/>
      <c r="I5" s="33"/>
      <c r="J5" s="21"/>
      <c r="K5" s="33"/>
      <c r="L5" s="21"/>
      <c r="M5" s="33"/>
      <c r="N5" s="21"/>
      <c r="O5" s="33"/>
      <c r="P5" s="33"/>
      <c r="Q5" s="33">
        <v>0</v>
      </c>
      <c r="R5" s="33">
        <v>0</v>
      </c>
      <c r="S5" s="33">
        <v>0</v>
      </c>
      <c r="T5" s="33">
        <v>0</v>
      </c>
      <c r="U5" s="33">
        <v>0</v>
      </c>
      <c r="V5" s="33">
        <v>0</v>
      </c>
      <c r="W5" s="21" t="s">
        <v>838</v>
      </c>
      <c r="X5" s="21" t="s">
        <v>53</v>
      </c>
      <c r="Y5" s="1" t="s">
        <v>53</v>
      </c>
      <c r="Z5" s="1" t="s">
        <v>53</v>
      </c>
      <c r="AA5" s="34"/>
      <c r="AB5" s="1" t="s">
        <v>53</v>
      </c>
    </row>
    <row r="6" spans="1:28" ht="30" customHeight="1" x14ac:dyDescent="0.3">
      <c r="A6" s="21" t="s">
        <v>790</v>
      </c>
      <c r="B6" s="21" t="s">
        <v>73</v>
      </c>
      <c r="C6" s="21" t="s">
        <v>337</v>
      </c>
      <c r="D6" s="32" t="s">
        <v>62</v>
      </c>
      <c r="E6" s="33"/>
      <c r="F6" s="21"/>
      <c r="G6" s="33"/>
      <c r="H6" s="21"/>
      <c r="I6" s="33"/>
      <c r="J6" s="21"/>
      <c r="K6" s="33"/>
      <c r="L6" s="21"/>
      <c r="M6" s="33"/>
      <c r="N6" s="21"/>
      <c r="O6" s="33"/>
      <c r="P6" s="33"/>
      <c r="Q6" s="33">
        <v>0</v>
      </c>
      <c r="R6" s="33">
        <v>0</v>
      </c>
      <c r="S6" s="33">
        <v>0</v>
      </c>
      <c r="T6" s="33">
        <v>0</v>
      </c>
      <c r="U6" s="33">
        <v>0</v>
      </c>
      <c r="V6" s="33">
        <v>0</v>
      </c>
      <c r="W6" s="21" t="s">
        <v>839</v>
      </c>
      <c r="X6" s="21" t="s">
        <v>53</v>
      </c>
      <c r="Y6" s="1" t="s">
        <v>53</v>
      </c>
      <c r="Z6" s="1" t="s">
        <v>53</v>
      </c>
      <c r="AA6" s="34"/>
      <c r="AB6" s="1" t="s">
        <v>53</v>
      </c>
    </row>
    <row r="7" spans="1:28" ht="30" customHeight="1" x14ac:dyDescent="0.3">
      <c r="A7" s="21" t="s">
        <v>796</v>
      </c>
      <c r="B7" s="21" t="s">
        <v>73</v>
      </c>
      <c r="C7" s="21" t="s">
        <v>74</v>
      </c>
      <c r="D7" s="32" t="s">
        <v>62</v>
      </c>
      <c r="E7" s="33"/>
      <c r="F7" s="21"/>
      <c r="G7" s="33"/>
      <c r="H7" s="21"/>
      <c r="I7" s="33"/>
      <c r="J7" s="21"/>
      <c r="K7" s="33"/>
      <c r="L7" s="21"/>
      <c r="M7" s="33"/>
      <c r="N7" s="21"/>
      <c r="O7" s="33"/>
      <c r="P7" s="33"/>
      <c r="Q7" s="33">
        <v>0</v>
      </c>
      <c r="R7" s="33">
        <v>0</v>
      </c>
      <c r="S7" s="33">
        <v>0</v>
      </c>
      <c r="T7" s="33">
        <v>0</v>
      </c>
      <c r="U7" s="33">
        <v>0</v>
      </c>
      <c r="V7" s="33">
        <v>0</v>
      </c>
      <c r="W7" s="21" t="s">
        <v>840</v>
      </c>
      <c r="X7" s="21" t="s">
        <v>53</v>
      </c>
      <c r="Y7" s="1" t="s">
        <v>53</v>
      </c>
      <c r="Z7" s="1" t="s">
        <v>53</v>
      </c>
      <c r="AA7" s="34"/>
      <c r="AB7" s="1" t="s">
        <v>53</v>
      </c>
    </row>
    <row r="8" spans="1:28" ht="30" customHeight="1" x14ac:dyDescent="0.3">
      <c r="A8" s="21" t="s">
        <v>691</v>
      </c>
      <c r="B8" s="21" t="s">
        <v>68</v>
      </c>
      <c r="C8" s="21" t="s">
        <v>690</v>
      </c>
      <c r="D8" s="32" t="s">
        <v>62</v>
      </c>
      <c r="E8" s="33"/>
      <c r="F8" s="21"/>
      <c r="G8" s="33"/>
      <c r="H8" s="21"/>
      <c r="I8" s="33"/>
      <c r="J8" s="21"/>
      <c r="K8" s="33"/>
      <c r="L8" s="21"/>
      <c r="M8" s="33"/>
      <c r="N8" s="21"/>
      <c r="O8" s="33"/>
      <c r="P8" s="33"/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21" t="s">
        <v>841</v>
      </c>
      <c r="X8" s="21" t="s">
        <v>53</v>
      </c>
      <c r="Y8" s="1" t="s">
        <v>53</v>
      </c>
      <c r="Z8" s="1" t="s">
        <v>53</v>
      </c>
      <c r="AA8" s="34"/>
      <c r="AB8" s="1" t="s">
        <v>53</v>
      </c>
    </row>
    <row r="9" spans="1:28" ht="30" customHeight="1" x14ac:dyDescent="0.3">
      <c r="A9" s="21" t="s">
        <v>700</v>
      </c>
      <c r="B9" s="21" t="s">
        <v>68</v>
      </c>
      <c r="C9" s="21" t="s">
        <v>191</v>
      </c>
      <c r="D9" s="32" t="s">
        <v>62</v>
      </c>
      <c r="E9" s="33"/>
      <c r="F9" s="21"/>
      <c r="G9" s="33"/>
      <c r="H9" s="21"/>
      <c r="I9" s="33"/>
      <c r="J9" s="21"/>
      <c r="K9" s="33"/>
      <c r="L9" s="21"/>
      <c r="M9" s="33"/>
      <c r="N9" s="21"/>
      <c r="O9" s="33"/>
      <c r="P9" s="33"/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21" t="s">
        <v>842</v>
      </c>
      <c r="X9" s="21" t="s">
        <v>53</v>
      </c>
      <c r="Y9" s="1" t="s">
        <v>53</v>
      </c>
      <c r="Z9" s="1" t="s">
        <v>53</v>
      </c>
      <c r="AA9" s="34"/>
      <c r="AB9" s="1" t="s">
        <v>53</v>
      </c>
    </row>
    <row r="10" spans="1:28" ht="30" customHeight="1" x14ac:dyDescent="0.3">
      <c r="A10" s="21" t="s">
        <v>706</v>
      </c>
      <c r="B10" s="21" t="s">
        <v>68</v>
      </c>
      <c r="C10" s="21" t="s">
        <v>332</v>
      </c>
      <c r="D10" s="32" t="s">
        <v>62</v>
      </c>
      <c r="E10" s="33"/>
      <c r="F10" s="21"/>
      <c r="G10" s="33"/>
      <c r="H10" s="21"/>
      <c r="I10" s="33"/>
      <c r="J10" s="21"/>
      <c r="K10" s="33"/>
      <c r="L10" s="21"/>
      <c r="M10" s="33"/>
      <c r="N10" s="21"/>
      <c r="O10" s="33"/>
      <c r="P10" s="33"/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21" t="s">
        <v>843</v>
      </c>
      <c r="X10" s="21" t="s">
        <v>53</v>
      </c>
      <c r="Y10" s="1" t="s">
        <v>53</v>
      </c>
      <c r="Z10" s="1" t="s">
        <v>53</v>
      </c>
      <c r="AA10" s="34"/>
      <c r="AB10" s="1" t="s">
        <v>53</v>
      </c>
    </row>
    <row r="11" spans="1:28" ht="30" customHeight="1" x14ac:dyDescent="0.3">
      <c r="A11" s="21" t="s">
        <v>713</v>
      </c>
      <c r="B11" s="21" t="s">
        <v>117</v>
      </c>
      <c r="C11" s="21" t="s">
        <v>195</v>
      </c>
      <c r="D11" s="32" t="s">
        <v>62</v>
      </c>
      <c r="E11" s="33"/>
      <c r="F11" s="21"/>
      <c r="G11" s="33"/>
      <c r="H11" s="21"/>
      <c r="I11" s="33"/>
      <c r="J11" s="21"/>
      <c r="K11" s="33"/>
      <c r="L11" s="21"/>
      <c r="M11" s="33"/>
      <c r="N11" s="21"/>
      <c r="O11" s="33"/>
      <c r="P11" s="33"/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21" t="s">
        <v>844</v>
      </c>
      <c r="X11" s="21" t="s">
        <v>53</v>
      </c>
      <c r="Y11" s="1" t="s">
        <v>53</v>
      </c>
      <c r="Z11" s="1" t="s">
        <v>53</v>
      </c>
      <c r="AA11" s="34"/>
      <c r="AB11" s="1" t="s">
        <v>53</v>
      </c>
    </row>
    <row r="12" spans="1:28" ht="30" customHeight="1" x14ac:dyDescent="0.3">
      <c r="A12" s="21" t="s">
        <v>719</v>
      </c>
      <c r="B12" s="21" t="s">
        <v>117</v>
      </c>
      <c r="C12" s="21" t="s">
        <v>118</v>
      </c>
      <c r="D12" s="32" t="s">
        <v>62</v>
      </c>
      <c r="E12" s="33"/>
      <c r="F12" s="21"/>
      <c r="G12" s="33"/>
      <c r="H12" s="21"/>
      <c r="I12" s="33"/>
      <c r="J12" s="21"/>
      <c r="K12" s="33"/>
      <c r="L12" s="21"/>
      <c r="M12" s="33"/>
      <c r="N12" s="21"/>
      <c r="O12" s="33"/>
      <c r="P12" s="33"/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21" t="s">
        <v>845</v>
      </c>
      <c r="X12" s="21" t="s">
        <v>53</v>
      </c>
      <c r="Y12" s="1" t="s">
        <v>53</v>
      </c>
      <c r="Z12" s="1" t="s">
        <v>53</v>
      </c>
      <c r="AA12" s="34"/>
      <c r="AB12" s="1" t="s">
        <v>53</v>
      </c>
    </row>
    <row r="13" spans="1:28" ht="30" customHeight="1" x14ac:dyDescent="0.3">
      <c r="A13" s="21" t="s">
        <v>604</v>
      </c>
      <c r="B13" s="21" t="s">
        <v>602</v>
      </c>
      <c r="C13" s="21" t="s">
        <v>603</v>
      </c>
      <c r="D13" s="32" t="s">
        <v>86</v>
      </c>
      <c r="E13" s="33"/>
      <c r="F13" s="21"/>
      <c r="G13" s="33"/>
      <c r="H13" s="21"/>
      <c r="I13" s="33"/>
      <c r="J13" s="21"/>
      <c r="K13" s="33"/>
      <c r="L13" s="21"/>
      <c r="M13" s="33"/>
      <c r="N13" s="21"/>
      <c r="O13" s="33"/>
      <c r="P13" s="33"/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21" t="s">
        <v>846</v>
      </c>
      <c r="X13" s="21" t="s">
        <v>53</v>
      </c>
      <c r="Y13" s="1" t="s">
        <v>53</v>
      </c>
      <c r="Z13" s="1" t="s">
        <v>53</v>
      </c>
      <c r="AA13" s="34"/>
      <c r="AB13" s="1" t="s">
        <v>53</v>
      </c>
    </row>
    <row r="14" spans="1:28" ht="30" customHeight="1" x14ac:dyDescent="0.3">
      <c r="A14" s="21" t="s">
        <v>612</v>
      </c>
      <c r="B14" s="21" t="s">
        <v>610</v>
      </c>
      <c r="C14" s="21" t="s">
        <v>611</v>
      </c>
      <c r="D14" s="32" t="s">
        <v>86</v>
      </c>
      <c r="E14" s="33"/>
      <c r="F14" s="21"/>
      <c r="G14" s="33"/>
      <c r="H14" s="21"/>
      <c r="I14" s="33"/>
      <c r="J14" s="21"/>
      <c r="K14" s="33"/>
      <c r="L14" s="21"/>
      <c r="M14" s="33"/>
      <c r="N14" s="21"/>
      <c r="O14" s="33"/>
      <c r="P14" s="33"/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21" t="s">
        <v>847</v>
      </c>
      <c r="X14" s="21" t="s">
        <v>53</v>
      </c>
      <c r="Y14" s="1" t="s">
        <v>53</v>
      </c>
      <c r="Z14" s="1" t="s">
        <v>53</v>
      </c>
      <c r="AA14" s="34"/>
      <c r="AB14" s="1" t="s">
        <v>53</v>
      </c>
    </row>
    <row r="15" spans="1:28" ht="30" customHeight="1" x14ac:dyDescent="0.3">
      <c r="A15" s="21" t="s">
        <v>616</v>
      </c>
      <c r="B15" s="21" t="s">
        <v>614</v>
      </c>
      <c r="C15" s="21" t="s">
        <v>615</v>
      </c>
      <c r="D15" s="32" t="s">
        <v>86</v>
      </c>
      <c r="E15" s="33"/>
      <c r="F15" s="21"/>
      <c r="G15" s="33"/>
      <c r="H15" s="21"/>
      <c r="I15" s="33"/>
      <c r="J15" s="21"/>
      <c r="K15" s="33"/>
      <c r="L15" s="21"/>
      <c r="M15" s="33"/>
      <c r="N15" s="21"/>
      <c r="O15" s="33"/>
      <c r="P15" s="33"/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21" t="s">
        <v>848</v>
      </c>
      <c r="X15" s="21" t="s">
        <v>53</v>
      </c>
      <c r="Y15" s="1" t="s">
        <v>53</v>
      </c>
      <c r="Z15" s="1" t="s">
        <v>53</v>
      </c>
      <c r="AA15" s="34"/>
      <c r="AB15" s="1" t="s">
        <v>53</v>
      </c>
    </row>
    <row r="16" spans="1:28" ht="30" customHeight="1" x14ac:dyDescent="0.3">
      <c r="A16" s="21" t="s">
        <v>679</v>
      </c>
      <c r="B16" s="21" t="s">
        <v>677</v>
      </c>
      <c r="C16" s="21" t="s">
        <v>678</v>
      </c>
      <c r="D16" s="32" t="s">
        <v>86</v>
      </c>
      <c r="E16" s="33"/>
      <c r="F16" s="21"/>
      <c r="G16" s="33"/>
      <c r="H16" s="21"/>
      <c r="I16" s="33"/>
      <c r="J16" s="21"/>
      <c r="K16" s="33"/>
      <c r="L16" s="21"/>
      <c r="M16" s="33"/>
      <c r="N16" s="21"/>
      <c r="O16" s="33"/>
      <c r="P16" s="33"/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21" t="s">
        <v>849</v>
      </c>
      <c r="X16" s="21" t="s">
        <v>53</v>
      </c>
      <c r="Y16" s="1" t="s">
        <v>53</v>
      </c>
      <c r="Z16" s="1" t="s">
        <v>53</v>
      </c>
      <c r="AA16" s="34"/>
      <c r="AB16" s="1" t="s">
        <v>53</v>
      </c>
    </row>
    <row r="17" spans="1:28" ht="30" customHeight="1" x14ac:dyDescent="0.3">
      <c r="A17" s="21" t="s">
        <v>608</v>
      </c>
      <c r="B17" s="21" t="s">
        <v>606</v>
      </c>
      <c r="C17" s="21" t="s">
        <v>607</v>
      </c>
      <c r="D17" s="32" t="s">
        <v>86</v>
      </c>
      <c r="E17" s="33"/>
      <c r="F17" s="21"/>
      <c r="G17" s="33"/>
      <c r="H17" s="21"/>
      <c r="I17" s="33"/>
      <c r="J17" s="21"/>
      <c r="K17" s="33"/>
      <c r="L17" s="21"/>
      <c r="M17" s="33"/>
      <c r="N17" s="21"/>
      <c r="O17" s="33"/>
      <c r="P17" s="33"/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21" t="s">
        <v>850</v>
      </c>
      <c r="X17" s="21" t="s">
        <v>53</v>
      </c>
      <c r="Y17" s="1" t="s">
        <v>53</v>
      </c>
      <c r="Z17" s="1" t="s">
        <v>53</v>
      </c>
      <c r="AA17" s="34"/>
      <c r="AB17" s="1" t="s">
        <v>53</v>
      </c>
    </row>
    <row r="18" spans="1:28" ht="30" customHeight="1" x14ac:dyDescent="0.3">
      <c r="A18" s="21" t="s">
        <v>561</v>
      </c>
      <c r="B18" s="21" t="s">
        <v>216</v>
      </c>
      <c r="C18" s="21" t="s">
        <v>217</v>
      </c>
      <c r="D18" s="32" t="s">
        <v>62</v>
      </c>
      <c r="E18" s="33"/>
      <c r="F18" s="21"/>
      <c r="G18" s="33"/>
      <c r="H18" s="21"/>
      <c r="I18" s="33"/>
      <c r="J18" s="21"/>
      <c r="K18" s="33"/>
      <c r="L18" s="21"/>
      <c r="M18" s="33"/>
      <c r="N18" s="21"/>
      <c r="O18" s="33"/>
      <c r="P18" s="33"/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21" t="s">
        <v>851</v>
      </c>
      <c r="X18" s="21" t="s">
        <v>852</v>
      </c>
      <c r="Y18" s="1" t="s">
        <v>53</v>
      </c>
      <c r="Z18" s="1" t="s">
        <v>53</v>
      </c>
      <c r="AA18" s="34"/>
      <c r="AB18" s="1" t="s">
        <v>53</v>
      </c>
    </row>
    <row r="19" spans="1:28" ht="30" customHeight="1" x14ac:dyDescent="0.3">
      <c r="A19" s="21" t="s">
        <v>668</v>
      </c>
      <c r="B19" s="21" t="s">
        <v>212</v>
      </c>
      <c r="C19" s="21" t="s">
        <v>53</v>
      </c>
      <c r="D19" s="32" t="s">
        <v>86</v>
      </c>
      <c r="E19" s="33"/>
      <c r="F19" s="21"/>
      <c r="G19" s="33"/>
      <c r="H19" s="21"/>
      <c r="I19" s="33"/>
      <c r="J19" s="21"/>
      <c r="K19" s="33"/>
      <c r="L19" s="21"/>
      <c r="M19" s="33"/>
      <c r="N19" s="21"/>
      <c r="O19" s="33"/>
      <c r="P19" s="33"/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21" t="s">
        <v>853</v>
      </c>
      <c r="X19" s="21" t="s">
        <v>53</v>
      </c>
      <c r="Y19" s="1" t="s">
        <v>53</v>
      </c>
      <c r="Z19" s="1" t="s">
        <v>53</v>
      </c>
      <c r="AA19" s="34"/>
      <c r="AB19" s="1" t="s">
        <v>53</v>
      </c>
    </row>
    <row r="20" spans="1:28" ht="30" customHeight="1" x14ac:dyDescent="0.3">
      <c r="A20" s="21" t="s">
        <v>591</v>
      </c>
      <c r="B20" s="21" t="s">
        <v>361</v>
      </c>
      <c r="C20" s="21" t="s">
        <v>362</v>
      </c>
      <c r="D20" s="32" t="s">
        <v>86</v>
      </c>
      <c r="E20" s="33"/>
      <c r="F20" s="21"/>
      <c r="G20" s="33"/>
      <c r="H20" s="21"/>
      <c r="I20" s="33"/>
      <c r="J20" s="21"/>
      <c r="K20" s="33"/>
      <c r="L20" s="21"/>
      <c r="M20" s="33"/>
      <c r="N20" s="21"/>
      <c r="O20" s="33"/>
      <c r="P20" s="33"/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21" t="s">
        <v>854</v>
      </c>
      <c r="X20" s="21" t="s">
        <v>53</v>
      </c>
      <c r="Y20" s="1" t="s">
        <v>53</v>
      </c>
      <c r="Z20" s="1" t="s">
        <v>53</v>
      </c>
      <c r="AA20" s="34"/>
      <c r="AB20" s="1" t="s">
        <v>53</v>
      </c>
    </row>
    <row r="21" spans="1:28" ht="30" customHeight="1" x14ac:dyDescent="0.3">
      <c r="A21" s="21" t="s">
        <v>596</v>
      </c>
      <c r="B21" s="21" t="s">
        <v>361</v>
      </c>
      <c r="C21" s="21" t="s">
        <v>366</v>
      </c>
      <c r="D21" s="32" t="s">
        <v>86</v>
      </c>
      <c r="E21" s="33"/>
      <c r="F21" s="21"/>
      <c r="G21" s="33"/>
      <c r="H21" s="21"/>
      <c r="I21" s="33"/>
      <c r="J21" s="21"/>
      <c r="K21" s="33"/>
      <c r="L21" s="21"/>
      <c r="M21" s="33"/>
      <c r="N21" s="21"/>
      <c r="O21" s="33"/>
      <c r="P21" s="33"/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21" t="s">
        <v>855</v>
      </c>
      <c r="X21" s="21" t="s">
        <v>53</v>
      </c>
      <c r="Y21" s="1" t="s">
        <v>53</v>
      </c>
      <c r="Z21" s="1" t="s">
        <v>53</v>
      </c>
      <c r="AA21" s="34"/>
      <c r="AB21" s="1" t="s">
        <v>53</v>
      </c>
    </row>
    <row r="22" spans="1:28" ht="30" customHeight="1" x14ac:dyDescent="0.3">
      <c r="A22" s="21" t="s">
        <v>580</v>
      </c>
      <c r="B22" s="21" t="s">
        <v>131</v>
      </c>
      <c r="C22" s="21" t="s">
        <v>579</v>
      </c>
      <c r="D22" s="32" t="s">
        <v>86</v>
      </c>
      <c r="E22" s="33"/>
      <c r="F22" s="21"/>
      <c r="G22" s="33"/>
      <c r="H22" s="21"/>
      <c r="I22" s="33"/>
      <c r="J22" s="21"/>
      <c r="K22" s="33"/>
      <c r="L22" s="21"/>
      <c r="M22" s="33"/>
      <c r="N22" s="21"/>
      <c r="O22" s="33"/>
      <c r="P22" s="33"/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21" t="s">
        <v>856</v>
      </c>
      <c r="X22" s="21" t="s">
        <v>53</v>
      </c>
      <c r="Y22" s="1" t="s">
        <v>53</v>
      </c>
      <c r="Z22" s="1" t="s">
        <v>53</v>
      </c>
      <c r="AA22" s="34"/>
      <c r="AB22" s="1" t="s">
        <v>53</v>
      </c>
    </row>
    <row r="23" spans="1:28" ht="30" customHeight="1" x14ac:dyDescent="0.3">
      <c r="A23" s="21" t="s">
        <v>586</v>
      </c>
      <c r="B23" s="21" t="s">
        <v>131</v>
      </c>
      <c r="C23" s="21" t="s">
        <v>585</v>
      </c>
      <c r="D23" s="32" t="s">
        <v>86</v>
      </c>
      <c r="E23" s="33"/>
      <c r="F23" s="21"/>
      <c r="G23" s="33"/>
      <c r="H23" s="21"/>
      <c r="I23" s="33"/>
      <c r="J23" s="21"/>
      <c r="K23" s="33"/>
      <c r="L23" s="21"/>
      <c r="M23" s="33"/>
      <c r="N23" s="21"/>
      <c r="O23" s="33"/>
      <c r="P23" s="33"/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21" t="s">
        <v>857</v>
      </c>
      <c r="X23" s="21" t="s">
        <v>53</v>
      </c>
      <c r="Y23" s="1" t="s">
        <v>53</v>
      </c>
      <c r="Z23" s="1" t="s">
        <v>53</v>
      </c>
      <c r="AA23" s="34"/>
      <c r="AB23" s="1" t="s">
        <v>53</v>
      </c>
    </row>
    <row r="24" spans="1:28" ht="30" customHeight="1" x14ac:dyDescent="0.3">
      <c r="A24" s="21" t="s">
        <v>568</v>
      </c>
      <c r="B24" s="21" t="s">
        <v>126</v>
      </c>
      <c r="C24" s="21" t="s">
        <v>567</v>
      </c>
      <c r="D24" s="32" t="s">
        <v>86</v>
      </c>
      <c r="E24" s="33"/>
      <c r="F24" s="21"/>
      <c r="G24" s="33"/>
      <c r="H24" s="21"/>
      <c r="I24" s="33"/>
      <c r="J24" s="21"/>
      <c r="K24" s="33"/>
      <c r="L24" s="21"/>
      <c r="M24" s="33"/>
      <c r="N24" s="21"/>
      <c r="O24" s="33"/>
      <c r="P24" s="33"/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21" t="s">
        <v>858</v>
      </c>
      <c r="X24" s="21" t="s">
        <v>53</v>
      </c>
      <c r="Y24" s="1" t="s">
        <v>53</v>
      </c>
      <c r="Z24" s="1" t="s">
        <v>53</v>
      </c>
      <c r="AA24" s="34"/>
      <c r="AB24" s="1" t="s">
        <v>53</v>
      </c>
    </row>
    <row r="25" spans="1:28" ht="30" customHeight="1" x14ac:dyDescent="0.3">
      <c r="A25" s="21" t="s">
        <v>574</v>
      </c>
      <c r="B25" s="21" t="s">
        <v>126</v>
      </c>
      <c r="C25" s="21" t="s">
        <v>573</v>
      </c>
      <c r="D25" s="32" t="s">
        <v>86</v>
      </c>
      <c r="E25" s="33"/>
      <c r="F25" s="21"/>
      <c r="G25" s="33"/>
      <c r="H25" s="21"/>
      <c r="I25" s="33"/>
      <c r="J25" s="21"/>
      <c r="K25" s="33"/>
      <c r="L25" s="21"/>
      <c r="M25" s="33"/>
      <c r="N25" s="21"/>
      <c r="O25" s="33"/>
      <c r="P25" s="33"/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21" t="s">
        <v>859</v>
      </c>
      <c r="X25" s="21" t="s">
        <v>852</v>
      </c>
      <c r="Y25" s="1" t="s">
        <v>53</v>
      </c>
      <c r="Z25" s="1" t="s">
        <v>53</v>
      </c>
      <c r="AA25" s="34"/>
      <c r="AB25" s="1" t="s">
        <v>53</v>
      </c>
    </row>
    <row r="26" spans="1:28" ht="30" customHeight="1" x14ac:dyDescent="0.3">
      <c r="A26" s="21" t="s">
        <v>294</v>
      </c>
      <c r="B26" s="21" t="s">
        <v>154</v>
      </c>
      <c r="C26" s="21" t="s">
        <v>293</v>
      </c>
      <c r="D26" s="32" t="s">
        <v>86</v>
      </c>
      <c r="E26" s="33"/>
      <c r="F26" s="21"/>
      <c r="G26" s="33"/>
      <c r="H26" s="21"/>
      <c r="I26" s="33"/>
      <c r="J26" s="21"/>
      <c r="K26" s="33"/>
      <c r="L26" s="21"/>
      <c r="M26" s="33"/>
      <c r="N26" s="21"/>
      <c r="O26" s="33"/>
      <c r="P26" s="33"/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21" t="s">
        <v>860</v>
      </c>
      <c r="X26" s="21" t="s">
        <v>53</v>
      </c>
      <c r="Y26" s="1" t="s">
        <v>53</v>
      </c>
      <c r="Z26" s="1" t="s">
        <v>53</v>
      </c>
      <c r="AA26" s="34"/>
      <c r="AB26" s="1" t="s">
        <v>53</v>
      </c>
    </row>
    <row r="27" spans="1:28" ht="30" customHeight="1" x14ac:dyDescent="0.3">
      <c r="A27" s="21" t="s">
        <v>156</v>
      </c>
      <c r="B27" s="21" t="s">
        <v>154</v>
      </c>
      <c r="C27" s="21" t="s">
        <v>155</v>
      </c>
      <c r="D27" s="32" t="s">
        <v>86</v>
      </c>
      <c r="E27" s="33"/>
      <c r="F27" s="21"/>
      <c r="G27" s="33"/>
      <c r="H27" s="21"/>
      <c r="I27" s="33"/>
      <c r="J27" s="21"/>
      <c r="K27" s="33"/>
      <c r="L27" s="21"/>
      <c r="M27" s="33"/>
      <c r="N27" s="21"/>
      <c r="O27" s="33"/>
      <c r="P27" s="33"/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21" t="s">
        <v>861</v>
      </c>
      <c r="X27" s="21" t="s">
        <v>53</v>
      </c>
      <c r="Y27" s="1" t="s">
        <v>53</v>
      </c>
      <c r="Z27" s="1" t="s">
        <v>53</v>
      </c>
      <c r="AA27" s="34"/>
      <c r="AB27" s="1" t="s">
        <v>53</v>
      </c>
    </row>
    <row r="28" spans="1:28" ht="30" customHeight="1" x14ac:dyDescent="0.3">
      <c r="A28" s="21" t="s">
        <v>160</v>
      </c>
      <c r="B28" s="21" t="s">
        <v>158</v>
      </c>
      <c r="C28" s="21" t="s">
        <v>159</v>
      </c>
      <c r="D28" s="32" t="s">
        <v>86</v>
      </c>
      <c r="E28" s="33"/>
      <c r="F28" s="21"/>
      <c r="G28" s="33"/>
      <c r="H28" s="21"/>
      <c r="I28" s="33"/>
      <c r="J28" s="21"/>
      <c r="K28" s="33"/>
      <c r="L28" s="21"/>
      <c r="M28" s="33"/>
      <c r="N28" s="21"/>
      <c r="O28" s="33"/>
      <c r="P28" s="33"/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21" t="s">
        <v>862</v>
      </c>
      <c r="X28" s="21" t="s">
        <v>53</v>
      </c>
      <c r="Y28" s="1" t="s">
        <v>53</v>
      </c>
      <c r="Z28" s="1" t="s">
        <v>53</v>
      </c>
      <c r="AA28" s="34"/>
      <c r="AB28" s="1" t="s">
        <v>53</v>
      </c>
    </row>
    <row r="29" spans="1:28" ht="30" customHeight="1" x14ac:dyDescent="0.3">
      <c r="A29" s="21" t="s">
        <v>773</v>
      </c>
      <c r="B29" s="21" t="s">
        <v>145</v>
      </c>
      <c r="C29" s="21" t="s">
        <v>146</v>
      </c>
      <c r="D29" s="32" t="s">
        <v>86</v>
      </c>
      <c r="E29" s="33"/>
      <c r="F29" s="21"/>
      <c r="G29" s="33"/>
      <c r="H29" s="21"/>
      <c r="I29" s="33"/>
      <c r="J29" s="21"/>
      <c r="K29" s="33"/>
      <c r="L29" s="21"/>
      <c r="M29" s="33"/>
      <c r="N29" s="21"/>
      <c r="O29" s="33"/>
      <c r="P29" s="33"/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21" t="s">
        <v>863</v>
      </c>
      <c r="X29" s="21" t="s">
        <v>53</v>
      </c>
      <c r="Y29" s="1" t="s">
        <v>53</v>
      </c>
      <c r="Z29" s="1" t="s">
        <v>53</v>
      </c>
      <c r="AA29" s="34"/>
      <c r="AB29" s="1" t="s">
        <v>53</v>
      </c>
    </row>
    <row r="30" spans="1:28" ht="30" customHeight="1" x14ac:dyDescent="0.3">
      <c r="A30" s="21" t="s">
        <v>768</v>
      </c>
      <c r="B30" s="21" t="s">
        <v>140</v>
      </c>
      <c r="C30" s="21" t="s">
        <v>141</v>
      </c>
      <c r="D30" s="32" t="s">
        <v>86</v>
      </c>
      <c r="E30" s="33"/>
      <c r="F30" s="21"/>
      <c r="G30" s="33"/>
      <c r="H30" s="21"/>
      <c r="I30" s="33"/>
      <c r="J30" s="21"/>
      <c r="K30" s="33"/>
      <c r="L30" s="21"/>
      <c r="M30" s="33"/>
      <c r="N30" s="21"/>
      <c r="O30" s="33"/>
      <c r="P30" s="33"/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21" t="s">
        <v>864</v>
      </c>
      <c r="X30" s="21" t="s">
        <v>53</v>
      </c>
      <c r="Y30" s="1" t="s">
        <v>53</v>
      </c>
      <c r="Z30" s="1" t="s">
        <v>53</v>
      </c>
      <c r="AA30" s="34"/>
      <c r="AB30" s="1" t="s">
        <v>53</v>
      </c>
    </row>
    <row r="31" spans="1:28" ht="30" customHeight="1" x14ac:dyDescent="0.3">
      <c r="A31" s="21" t="s">
        <v>778</v>
      </c>
      <c r="B31" s="21" t="s">
        <v>150</v>
      </c>
      <c r="C31" s="21" t="s">
        <v>146</v>
      </c>
      <c r="D31" s="32" t="s">
        <v>86</v>
      </c>
      <c r="E31" s="33"/>
      <c r="F31" s="21"/>
      <c r="G31" s="33"/>
      <c r="H31" s="21"/>
      <c r="I31" s="33"/>
      <c r="J31" s="21"/>
      <c r="K31" s="33"/>
      <c r="L31" s="21"/>
      <c r="M31" s="33"/>
      <c r="N31" s="21"/>
      <c r="O31" s="33"/>
      <c r="P31" s="33"/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21" t="s">
        <v>865</v>
      </c>
      <c r="X31" s="21" t="s">
        <v>53</v>
      </c>
      <c r="Y31" s="1" t="s">
        <v>53</v>
      </c>
      <c r="Z31" s="1" t="s">
        <v>53</v>
      </c>
      <c r="AA31" s="34"/>
      <c r="AB31" s="1" t="s">
        <v>53</v>
      </c>
    </row>
    <row r="32" spans="1:28" ht="30" customHeight="1" x14ac:dyDescent="0.3">
      <c r="A32" s="21" t="s">
        <v>736</v>
      </c>
      <c r="B32" s="21" t="s">
        <v>90</v>
      </c>
      <c r="C32" s="21" t="s">
        <v>355</v>
      </c>
      <c r="D32" s="32" t="s">
        <v>86</v>
      </c>
      <c r="E32" s="33"/>
      <c r="F32" s="21"/>
      <c r="G32" s="33"/>
      <c r="H32" s="21"/>
      <c r="I32" s="33"/>
      <c r="J32" s="21"/>
      <c r="K32" s="33"/>
      <c r="L32" s="21"/>
      <c r="M32" s="33"/>
      <c r="N32" s="21"/>
      <c r="O32" s="33"/>
      <c r="P32" s="33"/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21" t="s">
        <v>866</v>
      </c>
      <c r="X32" s="21" t="s">
        <v>53</v>
      </c>
      <c r="Y32" s="1" t="s">
        <v>53</v>
      </c>
      <c r="Z32" s="1" t="s">
        <v>53</v>
      </c>
      <c r="AA32" s="34"/>
      <c r="AB32" s="1" t="s">
        <v>53</v>
      </c>
    </row>
    <row r="33" spans="1:28" ht="30" customHeight="1" x14ac:dyDescent="0.3">
      <c r="A33" s="21" t="s">
        <v>741</v>
      </c>
      <c r="B33" s="21" t="s">
        <v>90</v>
      </c>
      <c r="C33" s="21" t="s">
        <v>91</v>
      </c>
      <c r="D33" s="32" t="s">
        <v>86</v>
      </c>
      <c r="E33" s="33"/>
      <c r="F33" s="21"/>
      <c r="G33" s="33"/>
      <c r="H33" s="21"/>
      <c r="I33" s="33"/>
      <c r="J33" s="21"/>
      <c r="K33" s="33"/>
      <c r="L33" s="21"/>
      <c r="M33" s="33"/>
      <c r="N33" s="21"/>
      <c r="O33" s="33"/>
      <c r="P33" s="33"/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21" t="s">
        <v>867</v>
      </c>
      <c r="X33" s="21" t="s">
        <v>53</v>
      </c>
      <c r="Y33" s="1" t="s">
        <v>53</v>
      </c>
      <c r="Z33" s="1" t="s">
        <v>53</v>
      </c>
      <c r="AA33" s="34"/>
      <c r="AB33" s="1" t="s">
        <v>53</v>
      </c>
    </row>
    <row r="34" spans="1:28" ht="30" customHeight="1" x14ac:dyDescent="0.3">
      <c r="A34" s="21" t="s">
        <v>726</v>
      </c>
      <c r="B34" s="21" t="s">
        <v>84</v>
      </c>
      <c r="C34" s="21" t="s">
        <v>351</v>
      </c>
      <c r="D34" s="32" t="s">
        <v>86</v>
      </c>
      <c r="E34" s="33"/>
      <c r="F34" s="21"/>
      <c r="G34" s="33"/>
      <c r="H34" s="21"/>
      <c r="I34" s="33"/>
      <c r="J34" s="21"/>
      <c r="K34" s="33"/>
      <c r="L34" s="21"/>
      <c r="M34" s="33"/>
      <c r="N34" s="21"/>
      <c r="O34" s="33"/>
      <c r="P34" s="33"/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21" t="s">
        <v>868</v>
      </c>
      <c r="X34" s="21" t="s">
        <v>53</v>
      </c>
      <c r="Y34" s="1" t="s">
        <v>53</v>
      </c>
      <c r="Z34" s="1" t="s">
        <v>53</v>
      </c>
      <c r="AA34" s="34"/>
      <c r="AB34" s="1" t="s">
        <v>53</v>
      </c>
    </row>
    <row r="35" spans="1:28" ht="30" customHeight="1" x14ac:dyDescent="0.3">
      <c r="A35" s="21" t="s">
        <v>731</v>
      </c>
      <c r="B35" s="21" t="s">
        <v>84</v>
      </c>
      <c r="C35" s="21" t="s">
        <v>85</v>
      </c>
      <c r="D35" s="32" t="s">
        <v>86</v>
      </c>
      <c r="E35" s="33"/>
      <c r="F35" s="21"/>
      <c r="G35" s="33"/>
      <c r="H35" s="21"/>
      <c r="I35" s="33"/>
      <c r="J35" s="21"/>
      <c r="K35" s="33"/>
      <c r="L35" s="21"/>
      <c r="M35" s="33"/>
      <c r="N35" s="21"/>
      <c r="O35" s="33"/>
      <c r="P35" s="33"/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21" t="s">
        <v>869</v>
      </c>
      <c r="X35" s="21" t="s">
        <v>53</v>
      </c>
      <c r="Y35" s="1" t="s">
        <v>53</v>
      </c>
      <c r="Z35" s="1" t="s">
        <v>53</v>
      </c>
      <c r="AA35" s="34"/>
      <c r="AB35" s="1" t="s">
        <v>53</v>
      </c>
    </row>
    <row r="36" spans="1:28" ht="30" customHeight="1" x14ac:dyDescent="0.3">
      <c r="A36" s="21" t="s">
        <v>747</v>
      </c>
      <c r="B36" s="21" t="s">
        <v>228</v>
      </c>
      <c r="C36" s="21" t="s">
        <v>229</v>
      </c>
      <c r="D36" s="32" t="s">
        <v>86</v>
      </c>
      <c r="E36" s="33"/>
      <c r="F36" s="21"/>
      <c r="G36" s="33"/>
      <c r="H36" s="21"/>
      <c r="I36" s="33"/>
      <c r="J36" s="21"/>
      <c r="K36" s="33"/>
      <c r="L36" s="21"/>
      <c r="M36" s="33"/>
      <c r="N36" s="21"/>
      <c r="O36" s="33"/>
      <c r="P36" s="33"/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21" t="s">
        <v>870</v>
      </c>
      <c r="X36" s="21" t="s">
        <v>53</v>
      </c>
      <c r="Y36" s="1" t="s">
        <v>53</v>
      </c>
      <c r="Z36" s="1" t="s">
        <v>53</v>
      </c>
      <c r="AA36" s="34"/>
      <c r="AB36" s="1" t="s">
        <v>53</v>
      </c>
    </row>
    <row r="37" spans="1:28" ht="30" customHeight="1" x14ac:dyDescent="0.3">
      <c r="A37" s="21" t="s">
        <v>752</v>
      </c>
      <c r="B37" s="21" t="s">
        <v>228</v>
      </c>
      <c r="C37" s="21" t="s">
        <v>233</v>
      </c>
      <c r="D37" s="32" t="s">
        <v>86</v>
      </c>
      <c r="E37" s="33"/>
      <c r="F37" s="21"/>
      <c r="G37" s="33"/>
      <c r="H37" s="21"/>
      <c r="I37" s="33"/>
      <c r="J37" s="21"/>
      <c r="K37" s="33"/>
      <c r="L37" s="21"/>
      <c r="M37" s="33"/>
      <c r="N37" s="21"/>
      <c r="O37" s="33"/>
      <c r="P37" s="33"/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21" t="s">
        <v>871</v>
      </c>
      <c r="X37" s="21" t="s">
        <v>53</v>
      </c>
      <c r="Y37" s="1" t="s">
        <v>53</v>
      </c>
      <c r="Z37" s="1" t="s">
        <v>53</v>
      </c>
      <c r="AA37" s="34"/>
      <c r="AB37" s="1" t="s">
        <v>53</v>
      </c>
    </row>
    <row r="38" spans="1:28" ht="30" customHeight="1" x14ac:dyDescent="0.3">
      <c r="A38" s="21" t="s">
        <v>757</v>
      </c>
      <c r="B38" s="21" t="s">
        <v>228</v>
      </c>
      <c r="C38" s="21" t="s">
        <v>237</v>
      </c>
      <c r="D38" s="32" t="s">
        <v>86</v>
      </c>
      <c r="E38" s="33"/>
      <c r="F38" s="21"/>
      <c r="G38" s="33"/>
      <c r="H38" s="21"/>
      <c r="I38" s="33"/>
      <c r="J38" s="21"/>
      <c r="K38" s="33"/>
      <c r="L38" s="21"/>
      <c r="M38" s="33"/>
      <c r="N38" s="21"/>
      <c r="O38" s="33"/>
      <c r="P38" s="33"/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21" t="s">
        <v>872</v>
      </c>
      <c r="X38" s="21" t="s">
        <v>53</v>
      </c>
      <c r="Y38" s="1" t="s">
        <v>53</v>
      </c>
      <c r="Z38" s="1" t="s">
        <v>53</v>
      </c>
      <c r="AA38" s="34"/>
      <c r="AB38" s="1" t="s">
        <v>53</v>
      </c>
    </row>
    <row r="39" spans="1:28" ht="30" customHeight="1" x14ac:dyDescent="0.3">
      <c r="A39" s="21" t="s">
        <v>762</v>
      </c>
      <c r="B39" s="21" t="s">
        <v>228</v>
      </c>
      <c r="C39" s="21" t="s">
        <v>241</v>
      </c>
      <c r="D39" s="32" t="s">
        <v>86</v>
      </c>
      <c r="E39" s="33"/>
      <c r="F39" s="21"/>
      <c r="G39" s="33"/>
      <c r="H39" s="21"/>
      <c r="I39" s="33"/>
      <c r="J39" s="21"/>
      <c r="K39" s="33"/>
      <c r="L39" s="21"/>
      <c r="M39" s="33"/>
      <c r="N39" s="21"/>
      <c r="O39" s="33"/>
      <c r="P39" s="33"/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21" t="s">
        <v>873</v>
      </c>
      <c r="X39" s="21" t="s">
        <v>53</v>
      </c>
      <c r="Y39" s="1" t="s">
        <v>53</v>
      </c>
      <c r="Z39" s="1" t="s">
        <v>53</v>
      </c>
      <c r="AA39" s="34"/>
      <c r="AB39" s="1" t="s">
        <v>53</v>
      </c>
    </row>
    <row r="40" spans="1:28" ht="30" customHeight="1" x14ac:dyDescent="0.3">
      <c r="A40" s="21" t="s">
        <v>675</v>
      </c>
      <c r="B40" s="21" t="s">
        <v>673</v>
      </c>
      <c r="C40" s="21" t="s">
        <v>674</v>
      </c>
      <c r="D40" s="32" t="s">
        <v>62</v>
      </c>
      <c r="E40" s="33"/>
      <c r="F40" s="21"/>
      <c r="G40" s="33"/>
      <c r="H40" s="21"/>
      <c r="I40" s="33"/>
      <c r="J40" s="21"/>
      <c r="K40" s="33"/>
      <c r="L40" s="21"/>
      <c r="M40" s="33"/>
      <c r="N40" s="21"/>
      <c r="O40" s="33"/>
      <c r="P40" s="33"/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0</v>
      </c>
      <c r="W40" s="21" t="s">
        <v>874</v>
      </c>
      <c r="X40" s="21" t="s">
        <v>53</v>
      </c>
      <c r="Y40" s="1" t="s">
        <v>53</v>
      </c>
      <c r="Z40" s="1" t="s">
        <v>53</v>
      </c>
      <c r="AA40" s="34"/>
      <c r="AB40" s="1" t="s">
        <v>53</v>
      </c>
    </row>
    <row r="41" spans="1:28" ht="30" customHeight="1" x14ac:dyDescent="0.3">
      <c r="A41" s="21" t="s">
        <v>456</v>
      </c>
      <c r="B41" s="21" t="s">
        <v>60</v>
      </c>
      <c r="C41" s="21" t="s">
        <v>109</v>
      </c>
      <c r="D41" s="32" t="s">
        <v>62</v>
      </c>
      <c r="E41" s="33"/>
      <c r="F41" s="21"/>
      <c r="G41" s="33"/>
      <c r="H41" s="21"/>
      <c r="I41" s="33"/>
      <c r="J41" s="21"/>
      <c r="K41" s="33"/>
      <c r="L41" s="21"/>
      <c r="M41" s="33"/>
      <c r="N41" s="21"/>
      <c r="O41" s="33"/>
      <c r="P41" s="33"/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21" t="s">
        <v>875</v>
      </c>
      <c r="X41" s="21" t="s">
        <v>53</v>
      </c>
      <c r="Y41" s="1" t="s">
        <v>53</v>
      </c>
      <c r="Z41" s="1" t="s">
        <v>53</v>
      </c>
      <c r="AA41" s="34"/>
      <c r="AB41" s="1" t="s">
        <v>53</v>
      </c>
    </row>
    <row r="42" spans="1:28" ht="30" customHeight="1" x14ac:dyDescent="0.3">
      <c r="A42" s="21" t="s">
        <v>469</v>
      </c>
      <c r="B42" s="21" t="s">
        <v>60</v>
      </c>
      <c r="C42" s="21" t="s">
        <v>165</v>
      </c>
      <c r="D42" s="32" t="s">
        <v>62</v>
      </c>
      <c r="E42" s="33"/>
      <c r="F42" s="21"/>
      <c r="G42" s="33"/>
      <c r="H42" s="21"/>
      <c r="I42" s="33"/>
      <c r="J42" s="21"/>
      <c r="K42" s="33"/>
      <c r="L42" s="21"/>
      <c r="M42" s="33"/>
      <c r="N42" s="21"/>
      <c r="O42" s="33"/>
      <c r="P42" s="33"/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21" t="s">
        <v>876</v>
      </c>
      <c r="X42" s="21" t="s">
        <v>53</v>
      </c>
      <c r="Y42" s="1" t="s">
        <v>53</v>
      </c>
      <c r="Z42" s="1" t="s">
        <v>53</v>
      </c>
      <c r="AA42" s="34"/>
      <c r="AB42" s="1" t="s">
        <v>53</v>
      </c>
    </row>
    <row r="43" spans="1:28" ht="30" customHeight="1" x14ac:dyDescent="0.3">
      <c r="A43" s="21" t="s">
        <v>476</v>
      </c>
      <c r="B43" s="21" t="s">
        <v>60</v>
      </c>
      <c r="C43" s="21" t="s">
        <v>169</v>
      </c>
      <c r="D43" s="32" t="s">
        <v>62</v>
      </c>
      <c r="E43" s="33"/>
      <c r="F43" s="21"/>
      <c r="G43" s="33"/>
      <c r="H43" s="21"/>
      <c r="I43" s="33"/>
      <c r="J43" s="21"/>
      <c r="K43" s="33"/>
      <c r="L43" s="21"/>
      <c r="M43" s="33"/>
      <c r="N43" s="21"/>
      <c r="O43" s="33"/>
      <c r="P43" s="33"/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21" t="s">
        <v>877</v>
      </c>
      <c r="X43" s="21" t="s">
        <v>53</v>
      </c>
      <c r="Y43" s="1" t="s">
        <v>53</v>
      </c>
      <c r="Z43" s="1" t="s">
        <v>53</v>
      </c>
      <c r="AA43" s="34"/>
      <c r="AB43" s="1" t="s">
        <v>53</v>
      </c>
    </row>
    <row r="44" spans="1:28" ht="30" customHeight="1" x14ac:dyDescent="0.3">
      <c r="A44" s="21" t="s">
        <v>483</v>
      </c>
      <c r="B44" s="21" t="s">
        <v>60</v>
      </c>
      <c r="C44" s="21" t="s">
        <v>318</v>
      </c>
      <c r="D44" s="32" t="s">
        <v>62</v>
      </c>
      <c r="E44" s="33"/>
      <c r="F44" s="21"/>
      <c r="G44" s="33"/>
      <c r="H44" s="21"/>
      <c r="I44" s="33"/>
      <c r="J44" s="21"/>
      <c r="K44" s="33"/>
      <c r="L44" s="21"/>
      <c r="M44" s="33"/>
      <c r="N44" s="21"/>
      <c r="O44" s="33"/>
      <c r="P44" s="33"/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21" t="s">
        <v>878</v>
      </c>
      <c r="X44" s="21" t="s">
        <v>53</v>
      </c>
      <c r="Y44" s="1" t="s">
        <v>53</v>
      </c>
      <c r="Z44" s="1" t="s">
        <v>53</v>
      </c>
      <c r="AA44" s="34"/>
      <c r="AB44" s="1" t="s">
        <v>53</v>
      </c>
    </row>
    <row r="45" spans="1:28" ht="30" customHeight="1" x14ac:dyDescent="0.3">
      <c r="A45" s="21" t="s">
        <v>490</v>
      </c>
      <c r="B45" s="21" t="s">
        <v>60</v>
      </c>
      <c r="C45" s="21" t="s">
        <v>61</v>
      </c>
      <c r="D45" s="32" t="s">
        <v>62</v>
      </c>
      <c r="E45" s="33"/>
      <c r="F45" s="21"/>
      <c r="G45" s="33"/>
      <c r="H45" s="21"/>
      <c r="I45" s="33"/>
      <c r="J45" s="21"/>
      <c r="K45" s="33"/>
      <c r="L45" s="21"/>
      <c r="M45" s="33"/>
      <c r="N45" s="21"/>
      <c r="O45" s="33"/>
      <c r="P45" s="33"/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21" t="s">
        <v>879</v>
      </c>
      <c r="X45" s="21" t="s">
        <v>53</v>
      </c>
      <c r="Y45" s="1" t="s">
        <v>53</v>
      </c>
      <c r="Z45" s="1" t="s">
        <v>53</v>
      </c>
      <c r="AA45" s="34"/>
      <c r="AB45" s="1" t="s">
        <v>53</v>
      </c>
    </row>
    <row r="46" spans="1:28" ht="30" customHeight="1" x14ac:dyDescent="0.3">
      <c r="A46" s="21" t="s">
        <v>288</v>
      </c>
      <c r="B46" s="21" t="s">
        <v>286</v>
      </c>
      <c r="C46" s="21" t="s">
        <v>287</v>
      </c>
      <c r="D46" s="32" t="s">
        <v>86</v>
      </c>
      <c r="E46" s="33"/>
      <c r="F46" s="21"/>
      <c r="G46" s="33"/>
      <c r="H46" s="21"/>
      <c r="I46" s="33"/>
      <c r="J46" s="21"/>
      <c r="K46" s="33"/>
      <c r="L46" s="21"/>
      <c r="M46" s="33"/>
      <c r="N46" s="21"/>
      <c r="O46" s="33"/>
      <c r="P46" s="33"/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0</v>
      </c>
      <c r="W46" s="21" t="s">
        <v>880</v>
      </c>
      <c r="X46" s="21" t="s">
        <v>53</v>
      </c>
      <c r="Y46" s="1" t="s">
        <v>53</v>
      </c>
      <c r="Z46" s="1" t="s">
        <v>53</v>
      </c>
      <c r="AA46" s="34"/>
      <c r="AB46" s="1" t="s">
        <v>53</v>
      </c>
    </row>
    <row r="47" spans="1:28" ht="30" customHeight="1" x14ac:dyDescent="0.3">
      <c r="A47" s="21" t="s">
        <v>291</v>
      </c>
      <c r="B47" s="21" t="s">
        <v>286</v>
      </c>
      <c r="C47" s="21" t="s">
        <v>290</v>
      </c>
      <c r="D47" s="32" t="s">
        <v>86</v>
      </c>
      <c r="E47" s="33"/>
      <c r="F47" s="21"/>
      <c r="G47" s="33"/>
      <c r="H47" s="21"/>
      <c r="I47" s="33"/>
      <c r="J47" s="21"/>
      <c r="K47" s="33"/>
      <c r="L47" s="21"/>
      <c r="M47" s="33"/>
      <c r="N47" s="21"/>
      <c r="O47" s="33"/>
      <c r="P47" s="33"/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0</v>
      </c>
      <c r="W47" s="21" t="s">
        <v>881</v>
      </c>
      <c r="X47" s="21" t="s">
        <v>53</v>
      </c>
      <c r="Y47" s="1" t="s">
        <v>53</v>
      </c>
      <c r="Z47" s="1" t="s">
        <v>53</v>
      </c>
      <c r="AA47" s="34"/>
      <c r="AB47" s="1" t="s">
        <v>53</v>
      </c>
    </row>
    <row r="48" spans="1:28" ht="30" customHeight="1" x14ac:dyDescent="0.3">
      <c r="A48" s="21" t="s">
        <v>375</v>
      </c>
      <c r="B48" s="21" t="s">
        <v>286</v>
      </c>
      <c r="C48" s="21" t="s">
        <v>374</v>
      </c>
      <c r="D48" s="32" t="s">
        <v>86</v>
      </c>
      <c r="E48" s="33"/>
      <c r="F48" s="21"/>
      <c r="G48" s="33"/>
      <c r="H48" s="21"/>
      <c r="I48" s="33"/>
      <c r="J48" s="21"/>
      <c r="K48" s="33"/>
      <c r="L48" s="21"/>
      <c r="M48" s="33"/>
      <c r="N48" s="21"/>
      <c r="O48" s="33"/>
      <c r="P48" s="33"/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21" t="s">
        <v>882</v>
      </c>
      <c r="X48" s="21" t="s">
        <v>53</v>
      </c>
      <c r="Y48" s="1" t="s">
        <v>53</v>
      </c>
      <c r="Z48" s="1" t="s">
        <v>53</v>
      </c>
      <c r="AA48" s="34"/>
      <c r="AB48" s="1" t="s">
        <v>53</v>
      </c>
    </row>
    <row r="49" spans="1:28" ht="30" customHeight="1" x14ac:dyDescent="0.3">
      <c r="A49" s="21" t="s">
        <v>536</v>
      </c>
      <c r="B49" s="21" t="s">
        <v>182</v>
      </c>
      <c r="C49" s="21" t="s">
        <v>535</v>
      </c>
      <c r="D49" s="32" t="s">
        <v>62</v>
      </c>
      <c r="E49" s="33"/>
      <c r="F49" s="21"/>
      <c r="G49" s="33"/>
      <c r="H49" s="21"/>
      <c r="I49" s="33"/>
      <c r="J49" s="21"/>
      <c r="K49" s="33"/>
      <c r="L49" s="21"/>
      <c r="M49" s="33"/>
      <c r="N49" s="21"/>
      <c r="O49" s="33"/>
      <c r="P49" s="33"/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21" t="s">
        <v>883</v>
      </c>
      <c r="X49" s="21" t="s">
        <v>53</v>
      </c>
      <c r="Y49" s="1" t="s">
        <v>53</v>
      </c>
      <c r="Z49" s="1" t="s">
        <v>53</v>
      </c>
      <c r="AA49" s="34"/>
      <c r="AB49" s="1" t="s">
        <v>53</v>
      </c>
    </row>
    <row r="50" spans="1:28" ht="30" customHeight="1" x14ac:dyDescent="0.3">
      <c r="A50" s="21" t="s">
        <v>522</v>
      </c>
      <c r="B50" s="21" t="s">
        <v>182</v>
      </c>
      <c r="C50" s="21" t="s">
        <v>521</v>
      </c>
      <c r="D50" s="32" t="s">
        <v>62</v>
      </c>
      <c r="E50" s="33"/>
      <c r="F50" s="21"/>
      <c r="G50" s="33"/>
      <c r="H50" s="21"/>
      <c r="I50" s="33"/>
      <c r="J50" s="21"/>
      <c r="K50" s="33"/>
      <c r="L50" s="21"/>
      <c r="M50" s="33"/>
      <c r="N50" s="21"/>
      <c r="O50" s="33"/>
      <c r="P50" s="33"/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21" t="s">
        <v>884</v>
      </c>
      <c r="X50" s="21" t="s">
        <v>53</v>
      </c>
      <c r="Y50" s="1" t="s">
        <v>53</v>
      </c>
      <c r="Z50" s="1" t="s">
        <v>53</v>
      </c>
      <c r="AA50" s="34"/>
      <c r="AB50" s="1" t="s">
        <v>53</v>
      </c>
    </row>
    <row r="51" spans="1:28" ht="30" customHeight="1" x14ac:dyDescent="0.3">
      <c r="A51" s="21" t="s">
        <v>529</v>
      </c>
      <c r="B51" s="21" t="s">
        <v>182</v>
      </c>
      <c r="C51" s="21" t="s">
        <v>528</v>
      </c>
      <c r="D51" s="32" t="s">
        <v>62</v>
      </c>
      <c r="E51" s="33"/>
      <c r="F51" s="21"/>
      <c r="G51" s="33"/>
      <c r="H51" s="21"/>
      <c r="I51" s="33"/>
      <c r="J51" s="21"/>
      <c r="K51" s="33"/>
      <c r="L51" s="21"/>
      <c r="M51" s="33"/>
      <c r="N51" s="21"/>
      <c r="O51" s="33"/>
      <c r="P51" s="33"/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0</v>
      </c>
      <c r="W51" s="21" t="s">
        <v>885</v>
      </c>
      <c r="X51" s="21" t="s">
        <v>53</v>
      </c>
      <c r="Y51" s="1" t="s">
        <v>53</v>
      </c>
      <c r="Z51" s="1" t="s">
        <v>53</v>
      </c>
      <c r="AA51" s="34"/>
      <c r="AB51" s="1" t="s">
        <v>53</v>
      </c>
    </row>
    <row r="52" spans="1:28" ht="30" customHeight="1" x14ac:dyDescent="0.3">
      <c r="A52" s="21" t="s">
        <v>684</v>
      </c>
      <c r="B52" s="21" t="s">
        <v>282</v>
      </c>
      <c r="C52" s="21" t="s">
        <v>683</v>
      </c>
      <c r="D52" s="32" t="s">
        <v>86</v>
      </c>
      <c r="E52" s="33"/>
      <c r="F52" s="21"/>
      <c r="G52" s="33"/>
      <c r="H52" s="21"/>
      <c r="I52" s="33"/>
      <c r="J52" s="21"/>
      <c r="K52" s="33"/>
      <c r="L52" s="21"/>
      <c r="M52" s="33"/>
      <c r="N52" s="21"/>
      <c r="O52" s="33"/>
      <c r="P52" s="33"/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s="33">
        <v>0</v>
      </c>
      <c r="W52" s="21" t="s">
        <v>886</v>
      </c>
      <c r="X52" s="21" t="s">
        <v>53</v>
      </c>
      <c r="Y52" s="1" t="s">
        <v>53</v>
      </c>
      <c r="Z52" s="1" t="s">
        <v>53</v>
      </c>
      <c r="AA52" s="34"/>
      <c r="AB52" s="1" t="s">
        <v>53</v>
      </c>
    </row>
    <row r="53" spans="1:28" ht="30" customHeight="1" x14ac:dyDescent="0.3">
      <c r="A53" s="21" t="s">
        <v>619</v>
      </c>
      <c r="B53" s="21" t="s">
        <v>282</v>
      </c>
      <c r="C53" s="21" t="s">
        <v>618</v>
      </c>
      <c r="D53" s="32" t="s">
        <v>86</v>
      </c>
      <c r="E53" s="33"/>
      <c r="F53" s="21"/>
      <c r="G53" s="33"/>
      <c r="H53" s="21"/>
      <c r="I53" s="33"/>
      <c r="J53" s="21"/>
      <c r="K53" s="33"/>
      <c r="L53" s="21"/>
      <c r="M53" s="33"/>
      <c r="N53" s="21"/>
      <c r="O53" s="33"/>
      <c r="P53" s="33"/>
      <c r="Q53" s="33">
        <v>0</v>
      </c>
      <c r="R53" s="33">
        <v>0</v>
      </c>
      <c r="S53" s="33">
        <v>0</v>
      </c>
      <c r="T53" s="33">
        <v>0</v>
      </c>
      <c r="U53" s="33">
        <v>0</v>
      </c>
      <c r="V53" s="33">
        <v>0</v>
      </c>
      <c r="W53" s="21" t="s">
        <v>887</v>
      </c>
      <c r="X53" s="21" t="s">
        <v>53</v>
      </c>
      <c r="Y53" s="1" t="s">
        <v>53</v>
      </c>
      <c r="Z53" s="1" t="s">
        <v>53</v>
      </c>
      <c r="AA53" s="34"/>
      <c r="AB53" s="1" t="s">
        <v>53</v>
      </c>
    </row>
    <row r="54" spans="1:28" ht="30" customHeight="1" x14ac:dyDescent="0.3">
      <c r="A54" s="21" t="s">
        <v>629</v>
      </c>
      <c r="B54" s="21" t="s">
        <v>282</v>
      </c>
      <c r="C54" s="21" t="s">
        <v>628</v>
      </c>
      <c r="D54" s="32" t="s">
        <v>86</v>
      </c>
      <c r="E54" s="33"/>
      <c r="F54" s="21"/>
      <c r="G54" s="33"/>
      <c r="H54" s="21"/>
      <c r="I54" s="33"/>
      <c r="J54" s="21"/>
      <c r="K54" s="33"/>
      <c r="L54" s="21"/>
      <c r="M54" s="33"/>
      <c r="N54" s="21"/>
      <c r="O54" s="33"/>
      <c r="P54" s="33"/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21" t="s">
        <v>888</v>
      </c>
      <c r="X54" s="21" t="s">
        <v>53</v>
      </c>
      <c r="Y54" s="1" t="s">
        <v>53</v>
      </c>
      <c r="Z54" s="1" t="s">
        <v>53</v>
      </c>
      <c r="AA54" s="34"/>
      <c r="AB54" s="1" t="s">
        <v>53</v>
      </c>
    </row>
    <row r="55" spans="1:28" ht="30" customHeight="1" x14ac:dyDescent="0.3">
      <c r="A55" s="21" t="s">
        <v>639</v>
      </c>
      <c r="B55" s="21" t="s">
        <v>282</v>
      </c>
      <c r="C55" s="21" t="s">
        <v>638</v>
      </c>
      <c r="D55" s="32" t="s">
        <v>86</v>
      </c>
      <c r="E55" s="33"/>
      <c r="F55" s="21"/>
      <c r="G55" s="33"/>
      <c r="H55" s="21"/>
      <c r="I55" s="33"/>
      <c r="J55" s="21"/>
      <c r="K55" s="33"/>
      <c r="L55" s="21"/>
      <c r="M55" s="33"/>
      <c r="N55" s="21"/>
      <c r="O55" s="33"/>
      <c r="P55" s="33"/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3">
        <v>0</v>
      </c>
      <c r="W55" s="21" t="s">
        <v>889</v>
      </c>
      <c r="X55" s="21" t="s">
        <v>53</v>
      </c>
      <c r="Y55" s="1" t="s">
        <v>53</v>
      </c>
      <c r="Z55" s="1" t="s">
        <v>53</v>
      </c>
      <c r="AA55" s="34"/>
      <c r="AB55" s="1" t="s">
        <v>53</v>
      </c>
    </row>
    <row r="56" spans="1:28" ht="30" customHeight="1" x14ac:dyDescent="0.3">
      <c r="A56" s="21" t="s">
        <v>649</v>
      </c>
      <c r="B56" s="21" t="s">
        <v>282</v>
      </c>
      <c r="C56" s="21" t="s">
        <v>648</v>
      </c>
      <c r="D56" s="32" t="s">
        <v>86</v>
      </c>
      <c r="E56" s="33"/>
      <c r="F56" s="21"/>
      <c r="G56" s="33"/>
      <c r="H56" s="21"/>
      <c r="I56" s="33"/>
      <c r="J56" s="21"/>
      <c r="K56" s="33"/>
      <c r="L56" s="21"/>
      <c r="M56" s="33"/>
      <c r="N56" s="21"/>
      <c r="O56" s="33"/>
      <c r="P56" s="33"/>
      <c r="Q56" s="33">
        <v>0</v>
      </c>
      <c r="R56" s="33">
        <v>0</v>
      </c>
      <c r="S56" s="33">
        <v>0</v>
      </c>
      <c r="T56" s="33">
        <v>0</v>
      </c>
      <c r="U56" s="33">
        <v>0</v>
      </c>
      <c r="V56" s="33">
        <v>0</v>
      </c>
      <c r="W56" s="21" t="s">
        <v>890</v>
      </c>
      <c r="X56" s="21" t="s">
        <v>53</v>
      </c>
      <c r="Y56" s="1" t="s">
        <v>53</v>
      </c>
      <c r="Z56" s="1" t="s">
        <v>53</v>
      </c>
      <c r="AA56" s="34"/>
      <c r="AB56" s="1" t="s">
        <v>53</v>
      </c>
    </row>
    <row r="57" spans="1:28" ht="30" customHeight="1" x14ac:dyDescent="0.3">
      <c r="A57" s="21" t="s">
        <v>659</v>
      </c>
      <c r="B57" s="21" t="s">
        <v>282</v>
      </c>
      <c r="C57" s="21" t="s">
        <v>658</v>
      </c>
      <c r="D57" s="32" t="s">
        <v>86</v>
      </c>
      <c r="E57" s="33"/>
      <c r="F57" s="21"/>
      <c r="G57" s="33"/>
      <c r="H57" s="21"/>
      <c r="I57" s="33"/>
      <c r="J57" s="21"/>
      <c r="K57" s="33"/>
      <c r="L57" s="21"/>
      <c r="M57" s="33"/>
      <c r="N57" s="21"/>
      <c r="O57" s="33"/>
      <c r="P57" s="33"/>
      <c r="Q57" s="33">
        <v>0</v>
      </c>
      <c r="R57" s="33">
        <v>0</v>
      </c>
      <c r="S57" s="33">
        <v>0</v>
      </c>
      <c r="T57" s="33">
        <v>0</v>
      </c>
      <c r="U57" s="33">
        <v>0</v>
      </c>
      <c r="V57" s="33">
        <v>0</v>
      </c>
      <c r="W57" s="21" t="s">
        <v>891</v>
      </c>
      <c r="X57" s="21" t="s">
        <v>53</v>
      </c>
      <c r="Y57" s="1" t="s">
        <v>53</v>
      </c>
      <c r="Z57" s="1" t="s">
        <v>53</v>
      </c>
      <c r="AA57" s="34"/>
      <c r="AB57" s="1" t="s">
        <v>53</v>
      </c>
    </row>
    <row r="58" spans="1:28" ht="30" customHeight="1" x14ac:dyDescent="0.3">
      <c r="A58" s="21" t="s">
        <v>284</v>
      </c>
      <c r="B58" s="21" t="s">
        <v>282</v>
      </c>
      <c r="C58" s="21" t="s">
        <v>283</v>
      </c>
      <c r="D58" s="32" t="s">
        <v>86</v>
      </c>
      <c r="E58" s="33"/>
      <c r="F58" s="21"/>
      <c r="G58" s="33"/>
      <c r="H58" s="21"/>
      <c r="I58" s="33"/>
      <c r="J58" s="21"/>
      <c r="K58" s="33"/>
      <c r="L58" s="21"/>
      <c r="M58" s="33"/>
      <c r="N58" s="21"/>
      <c r="O58" s="33"/>
      <c r="P58" s="33"/>
      <c r="Q58" s="33">
        <v>0</v>
      </c>
      <c r="R58" s="33">
        <v>0</v>
      </c>
      <c r="S58" s="33">
        <v>0</v>
      </c>
      <c r="T58" s="33">
        <v>0</v>
      </c>
      <c r="U58" s="33">
        <v>0</v>
      </c>
      <c r="V58" s="33">
        <v>0</v>
      </c>
      <c r="W58" s="21" t="s">
        <v>892</v>
      </c>
      <c r="X58" s="21" t="s">
        <v>53</v>
      </c>
      <c r="Y58" s="1" t="s">
        <v>53</v>
      </c>
      <c r="Z58" s="1" t="s">
        <v>53</v>
      </c>
      <c r="AA58" s="34"/>
      <c r="AB58" s="1" t="s">
        <v>53</v>
      </c>
    </row>
    <row r="59" spans="1:28" ht="30" customHeight="1" x14ac:dyDescent="0.3">
      <c r="A59" s="21" t="s">
        <v>371</v>
      </c>
      <c r="B59" s="21" t="s">
        <v>282</v>
      </c>
      <c r="C59" s="21" t="s">
        <v>370</v>
      </c>
      <c r="D59" s="32" t="s">
        <v>86</v>
      </c>
      <c r="E59" s="33"/>
      <c r="F59" s="21"/>
      <c r="G59" s="33"/>
      <c r="H59" s="21"/>
      <c r="I59" s="33"/>
      <c r="J59" s="21"/>
      <c r="K59" s="33"/>
      <c r="L59" s="21"/>
      <c r="M59" s="33"/>
      <c r="N59" s="21"/>
      <c r="O59" s="33"/>
      <c r="P59" s="33"/>
      <c r="Q59" s="33">
        <v>0</v>
      </c>
      <c r="R59" s="33">
        <v>0</v>
      </c>
      <c r="S59" s="33">
        <v>0</v>
      </c>
      <c r="T59" s="33">
        <v>0</v>
      </c>
      <c r="U59" s="33">
        <v>0</v>
      </c>
      <c r="V59" s="33">
        <v>0</v>
      </c>
      <c r="W59" s="21" t="s">
        <v>893</v>
      </c>
      <c r="X59" s="21" t="s">
        <v>53</v>
      </c>
      <c r="Y59" s="1" t="s">
        <v>53</v>
      </c>
      <c r="Z59" s="1" t="s">
        <v>53</v>
      </c>
      <c r="AA59" s="34"/>
      <c r="AB59" s="1" t="s">
        <v>53</v>
      </c>
    </row>
    <row r="60" spans="1:28" ht="30" customHeight="1" x14ac:dyDescent="0.3">
      <c r="A60" s="21" t="s">
        <v>448</v>
      </c>
      <c r="B60" s="21" t="s">
        <v>445</v>
      </c>
      <c r="C60" s="21" t="s">
        <v>446</v>
      </c>
      <c r="D60" s="32" t="s">
        <v>447</v>
      </c>
      <c r="E60" s="33"/>
      <c r="F60" s="21"/>
      <c r="G60" s="33"/>
      <c r="H60" s="21"/>
      <c r="I60" s="33"/>
      <c r="J60" s="21"/>
      <c r="K60" s="33"/>
      <c r="L60" s="21"/>
      <c r="M60" s="33"/>
      <c r="N60" s="21"/>
      <c r="O60" s="33"/>
      <c r="P60" s="33"/>
      <c r="Q60" s="33">
        <v>0</v>
      </c>
      <c r="R60" s="33">
        <v>0</v>
      </c>
      <c r="S60" s="33">
        <v>0</v>
      </c>
      <c r="T60" s="33">
        <v>0</v>
      </c>
      <c r="U60" s="33">
        <v>0</v>
      </c>
      <c r="V60" s="33">
        <v>0</v>
      </c>
      <c r="W60" s="21" t="s">
        <v>894</v>
      </c>
      <c r="X60" s="21" t="s">
        <v>53</v>
      </c>
      <c r="Y60" s="1" t="s">
        <v>895</v>
      </c>
      <c r="Z60" s="1" t="s">
        <v>53</v>
      </c>
      <c r="AA60" s="34"/>
      <c r="AB60" s="1" t="s">
        <v>53</v>
      </c>
    </row>
    <row r="61" spans="1:28" ht="30" customHeight="1" x14ac:dyDescent="0.3">
      <c r="A61" s="21" t="s">
        <v>695</v>
      </c>
      <c r="B61" s="21" t="s">
        <v>694</v>
      </c>
      <c r="C61" s="21" t="s">
        <v>446</v>
      </c>
      <c r="D61" s="32" t="s">
        <v>447</v>
      </c>
      <c r="E61" s="33"/>
      <c r="F61" s="21"/>
      <c r="G61" s="33"/>
      <c r="H61" s="21"/>
      <c r="I61" s="33"/>
      <c r="J61" s="21"/>
      <c r="K61" s="33"/>
      <c r="L61" s="21"/>
      <c r="M61" s="33"/>
      <c r="N61" s="21"/>
      <c r="O61" s="33"/>
      <c r="P61" s="33"/>
      <c r="Q61" s="33">
        <v>0</v>
      </c>
      <c r="R61" s="33">
        <v>0</v>
      </c>
      <c r="S61" s="33">
        <v>0</v>
      </c>
      <c r="T61" s="33">
        <v>0</v>
      </c>
      <c r="U61" s="33">
        <v>0</v>
      </c>
      <c r="V61" s="33">
        <v>0</v>
      </c>
      <c r="W61" s="21" t="s">
        <v>896</v>
      </c>
      <c r="X61" s="21" t="s">
        <v>53</v>
      </c>
      <c r="Y61" s="1" t="s">
        <v>895</v>
      </c>
      <c r="Z61" s="1" t="s">
        <v>53</v>
      </c>
      <c r="AA61" s="34"/>
      <c r="AB61" s="1" t="s">
        <v>53</v>
      </c>
    </row>
    <row r="62" spans="1:28" ht="30" customHeight="1" x14ac:dyDescent="0.3">
      <c r="A62" s="21" t="s">
        <v>443</v>
      </c>
      <c r="B62" s="21" t="s">
        <v>442</v>
      </c>
      <c r="C62" s="21" t="s">
        <v>53</v>
      </c>
      <c r="D62" s="32" t="s">
        <v>86</v>
      </c>
      <c r="E62" s="33"/>
      <c r="F62" s="21"/>
      <c r="G62" s="33"/>
      <c r="H62" s="21"/>
      <c r="I62" s="33"/>
      <c r="J62" s="21"/>
      <c r="K62" s="33"/>
      <c r="L62" s="21"/>
      <c r="M62" s="33"/>
      <c r="N62" s="21"/>
      <c r="O62" s="33"/>
      <c r="P62" s="33"/>
      <c r="Q62" s="33">
        <v>0</v>
      </c>
      <c r="R62" s="33">
        <v>0</v>
      </c>
      <c r="S62" s="33">
        <v>0</v>
      </c>
      <c r="T62" s="33">
        <v>0</v>
      </c>
      <c r="U62" s="33">
        <v>0</v>
      </c>
      <c r="V62" s="33">
        <v>0</v>
      </c>
      <c r="W62" s="21" t="s">
        <v>897</v>
      </c>
      <c r="X62" s="21" t="s">
        <v>53</v>
      </c>
      <c r="Y62" s="1" t="s">
        <v>53</v>
      </c>
      <c r="Z62" s="1" t="s">
        <v>53</v>
      </c>
      <c r="AA62" s="34"/>
      <c r="AB62" s="1" t="s">
        <v>53</v>
      </c>
    </row>
    <row r="63" spans="1:28" ht="30" customHeight="1" x14ac:dyDescent="0.3">
      <c r="A63" s="21" t="s">
        <v>555</v>
      </c>
      <c r="B63" s="21" t="s">
        <v>554</v>
      </c>
      <c r="C63" s="21" t="s">
        <v>53</v>
      </c>
      <c r="D63" s="32" t="s">
        <v>86</v>
      </c>
      <c r="E63" s="33"/>
      <c r="F63" s="21"/>
      <c r="G63" s="33"/>
      <c r="H63" s="21"/>
      <c r="I63" s="33"/>
      <c r="J63" s="21"/>
      <c r="K63" s="33"/>
      <c r="L63" s="21"/>
      <c r="M63" s="33"/>
      <c r="N63" s="21"/>
      <c r="O63" s="33"/>
      <c r="P63" s="33"/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21" t="s">
        <v>898</v>
      </c>
      <c r="X63" s="21" t="s">
        <v>53</v>
      </c>
      <c r="Y63" s="1" t="s">
        <v>53</v>
      </c>
      <c r="Z63" s="1" t="s">
        <v>53</v>
      </c>
      <c r="AA63" s="34"/>
      <c r="AB63" s="1" t="s">
        <v>53</v>
      </c>
    </row>
    <row r="64" spans="1:28" ht="30" customHeight="1" x14ac:dyDescent="0.3">
      <c r="A64" s="21" t="s">
        <v>545</v>
      </c>
      <c r="B64" s="21" t="s">
        <v>543</v>
      </c>
      <c r="C64" s="21" t="s">
        <v>544</v>
      </c>
      <c r="D64" s="32" t="s">
        <v>86</v>
      </c>
      <c r="E64" s="33"/>
      <c r="F64" s="21"/>
      <c r="G64" s="33"/>
      <c r="H64" s="21"/>
      <c r="I64" s="33"/>
      <c r="J64" s="21"/>
      <c r="K64" s="33"/>
      <c r="L64" s="21"/>
      <c r="M64" s="33"/>
      <c r="N64" s="21"/>
      <c r="O64" s="33"/>
      <c r="P64" s="33"/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21" t="s">
        <v>899</v>
      </c>
      <c r="X64" s="21" t="s">
        <v>53</v>
      </c>
      <c r="Y64" s="1" t="s">
        <v>53</v>
      </c>
      <c r="Z64" s="1" t="s">
        <v>53</v>
      </c>
      <c r="AA64" s="34"/>
      <c r="AB64" s="1" t="s">
        <v>53</v>
      </c>
    </row>
    <row r="65" spans="1:28" s="184" customFormat="1" ht="30" customHeight="1" x14ac:dyDescent="0.3">
      <c r="A65" s="179" t="s">
        <v>299</v>
      </c>
      <c r="B65" s="179" t="s">
        <v>297</v>
      </c>
      <c r="C65" s="179" t="s">
        <v>1257</v>
      </c>
      <c r="D65" s="180" t="s">
        <v>86</v>
      </c>
      <c r="E65" s="181"/>
      <c r="F65" s="179"/>
      <c r="G65" s="181"/>
      <c r="H65" s="179"/>
      <c r="I65" s="181"/>
      <c r="J65" s="179"/>
      <c r="K65" s="181"/>
      <c r="L65" s="179"/>
      <c r="M65" s="181"/>
      <c r="N65" s="179"/>
      <c r="O65" s="181"/>
      <c r="P65" s="181"/>
      <c r="Q65" s="181">
        <v>0</v>
      </c>
      <c r="R65" s="181">
        <v>0</v>
      </c>
      <c r="S65" s="181">
        <v>0</v>
      </c>
      <c r="T65" s="181">
        <v>0</v>
      </c>
      <c r="U65" s="181">
        <v>0</v>
      </c>
      <c r="V65" s="181">
        <v>0</v>
      </c>
      <c r="W65" s="179" t="s">
        <v>900</v>
      </c>
      <c r="X65" s="179" t="s">
        <v>53</v>
      </c>
      <c r="Y65" s="182" t="s">
        <v>53</v>
      </c>
      <c r="Z65" s="182" t="s">
        <v>53</v>
      </c>
      <c r="AA65" s="183"/>
      <c r="AB65" s="182" t="s">
        <v>53</v>
      </c>
    </row>
    <row r="66" spans="1:28" s="184" customFormat="1" ht="30" customHeight="1" x14ac:dyDescent="0.3">
      <c r="A66" s="179" t="s">
        <v>303</v>
      </c>
      <c r="B66" s="179" t="s">
        <v>301</v>
      </c>
      <c r="C66" s="179" t="s">
        <v>302</v>
      </c>
      <c r="D66" s="180" t="s">
        <v>86</v>
      </c>
      <c r="E66" s="181"/>
      <c r="F66" s="179"/>
      <c r="G66" s="181"/>
      <c r="H66" s="179"/>
      <c r="I66" s="181"/>
      <c r="J66" s="179"/>
      <c r="K66" s="181"/>
      <c r="L66" s="179"/>
      <c r="M66" s="181"/>
      <c r="N66" s="179"/>
      <c r="O66" s="181"/>
      <c r="P66" s="181"/>
      <c r="Q66" s="181">
        <v>0</v>
      </c>
      <c r="R66" s="181">
        <v>0</v>
      </c>
      <c r="S66" s="181">
        <v>0</v>
      </c>
      <c r="T66" s="181">
        <v>0</v>
      </c>
      <c r="U66" s="181">
        <v>0</v>
      </c>
      <c r="V66" s="181">
        <v>0</v>
      </c>
      <c r="W66" s="179" t="s">
        <v>901</v>
      </c>
      <c r="X66" s="179" t="s">
        <v>53</v>
      </c>
      <c r="Y66" s="182" t="s">
        <v>53</v>
      </c>
      <c r="Z66" s="182" t="s">
        <v>53</v>
      </c>
      <c r="AA66" s="183"/>
      <c r="AB66" s="182" t="s">
        <v>53</v>
      </c>
    </row>
    <row r="67" spans="1:28" s="184" customFormat="1" ht="30" customHeight="1" x14ac:dyDescent="0.3">
      <c r="A67" s="179" t="s">
        <v>307</v>
      </c>
      <c r="B67" s="179" t="s">
        <v>305</v>
      </c>
      <c r="C67" s="179" t="s">
        <v>306</v>
      </c>
      <c r="D67" s="180" t="s">
        <v>86</v>
      </c>
      <c r="E67" s="181"/>
      <c r="F67" s="179"/>
      <c r="G67" s="181"/>
      <c r="H67" s="179"/>
      <c r="I67" s="181"/>
      <c r="J67" s="179"/>
      <c r="K67" s="181"/>
      <c r="L67" s="179"/>
      <c r="M67" s="181"/>
      <c r="N67" s="179"/>
      <c r="O67" s="181"/>
      <c r="P67" s="181"/>
      <c r="Q67" s="181">
        <v>0</v>
      </c>
      <c r="R67" s="181">
        <v>0</v>
      </c>
      <c r="S67" s="181">
        <v>0</v>
      </c>
      <c r="T67" s="181">
        <v>0</v>
      </c>
      <c r="U67" s="181">
        <v>0</v>
      </c>
      <c r="V67" s="181">
        <v>0</v>
      </c>
      <c r="W67" s="179" t="s">
        <v>902</v>
      </c>
      <c r="X67" s="179" t="s">
        <v>53</v>
      </c>
      <c r="Y67" s="182" t="s">
        <v>53</v>
      </c>
      <c r="Z67" s="182" t="s">
        <v>53</v>
      </c>
      <c r="AA67" s="183"/>
      <c r="AB67" s="182" t="s">
        <v>53</v>
      </c>
    </row>
    <row r="68" spans="1:28" s="184" customFormat="1" ht="30" customHeight="1" x14ac:dyDescent="0.3">
      <c r="A68" s="179" t="s">
        <v>310</v>
      </c>
      <c r="B68" s="179" t="s">
        <v>309</v>
      </c>
      <c r="C68" s="179" t="s">
        <v>53</v>
      </c>
      <c r="D68" s="180" t="s">
        <v>86</v>
      </c>
      <c r="E68" s="181"/>
      <c r="F68" s="179"/>
      <c r="G68" s="181"/>
      <c r="H68" s="179"/>
      <c r="I68" s="181"/>
      <c r="J68" s="179"/>
      <c r="K68" s="181"/>
      <c r="L68" s="179"/>
      <c r="M68" s="181"/>
      <c r="N68" s="179"/>
      <c r="O68" s="181"/>
      <c r="P68" s="181"/>
      <c r="Q68" s="181">
        <v>0</v>
      </c>
      <c r="R68" s="181">
        <v>0</v>
      </c>
      <c r="S68" s="181">
        <v>0</v>
      </c>
      <c r="T68" s="181">
        <v>0</v>
      </c>
      <c r="U68" s="181">
        <v>0</v>
      </c>
      <c r="V68" s="181">
        <v>0</v>
      </c>
      <c r="W68" s="179" t="s">
        <v>903</v>
      </c>
      <c r="X68" s="179" t="s">
        <v>53</v>
      </c>
      <c r="Y68" s="182" t="s">
        <v>53</v>
      </c>
      <c r="Z68" s="182" t="s">
        <v>53</v>
      </c>
      <c r="AA68" s="183"/>
      <c r="AB68" s="182" t="s">
        <v>53</v>
      </c>
    </row>
    <row r="69" spans="1:28" s="184" customFormat="1" ht="30" customHeight="1" x14ac:dyDescent="0.3">
      <c r="A69" s="179" t="s">
        <v>313</v>
      </c>
      <c r="B69" s="179" t="s">
        <v>312</v>
      </c>
      <c r="C69" s="179" t="s">
        <v>53</v>
      </c>
      <c r="D69" s="180" t="s">
        <v>86</v>
      </c>
      <c r="E69" s="181"/>
      <c r="F69" s="179"/>
      <c r="G69" s="181"/>
      <c r="H69" s="179"/>
      <c r="I69" s="181"/>
      <c r="J69" s="179"/>
      <c r="K69" s="181"/>
      <c r="L69" s="179"/>
      <c r="M69" s="181"/>
      <c r="N69" s="179"/>
      <c r="O69" s="181"/>
      <c r="P69" s="181"/>
      <c r="Q69" s="181">
        <v>0</v>
      </c>
      <c r="R69" s="181">
        <v>0</v>
      </c>
      <c r="S69" s="181">
        <v>0</v>
      </c>
      <c r="T69" s="181">
        <v>0</v>
      </c>
      <c r="U69" s="181">
        <v>0</v>
      </c>
      <c r="V69" s="181">
        <v>0</v>
      </c>
      <c r="W69" s="179" t="s">
        <v>904</v>
      </c>
      <c r="X69" s="179" t="s">
        <v>53</v>
      </c>
      <c r="Y69" s="182" t="s">
        <v>53</v>
      </c>
      <c r="Z69" s="182" t="s">
        <v>53</v>
      </c>
      <c r="AA69" s="183"/>
      <c r="AB69" s="182" t="s">
        <v>53</v>
      </c>
    </row>
    <row r="70" spans="1:28" s="184" customFormat="1" ht="30" customHeight="1" x14ac:dyDescent="0.3">
      <c r="A70" s="179" t="s">
        <v>402</v>
      </c>
      <c r="B70" s="179" t="s">
        <v>254</v>
      </c>
      <c r="C70" s="179" t="s">
        <v>255</v>
      </c>
      <c r="D70" s="180" t="s">
        <v>86</v>
      </c>
      <c r="E70" s="181"/>
      <c r="F70" s="179"/>
      <c r="G70" s="181"/>
      <c r="H70" s="179"/>
      <c r="I70" s="181"/>
      <c r="J70" s="179"/>
      <c r="K70" s="181"/>
      <c r="L70" s="179"/>
      <c r="M70" s="181"/>
      <c r="N70" s="179"/>
      <c r="O70" s="181"/>
      <c r="P70" s="181"/>
      <c r="Q70" s="181">
        <v>0</v>
      </c>
      <c r="R70" s="181">
        <v>0</v>
      </c>
      <c r="S70" s="181">
        <v>0</v>
      </c>
      <c r="T70" s="181">
        <v>0</v>
      </c>
      <c r="U70" s="181">
        <v>0</v>
      </c>
      <c r="V70" s="181">
        <v>0</v>
      </c>
      <c r="W70" s="179" t="s">
        <v>905</v>
      </c>
      <c r="X70" s="179" t="s">
        <v>53</v>
      </c>
      <c r="Y70" s="182" t="s">
        <v>53</v>
      </c>
      <c r="Z70" s="182" t="s">
        <v>53</v>
      </c>
      <c r="AA70" s="183"/>
      <c r="AB70" s="182" t="s">
        <v>53</v>
      </c>
    </row>
    <row r="71" spans="1:28" s="184" customFormat="1" ht="30" customHeight="1" x14ac:dyDescent="0.3">
      <c r="A71" s="179" t="s">
        <v>404</v>
      </c>
      <c r="B71" s="179" t="s">
        <v>259</v>
      </c>
      <c r="C71" s="179" t="s">
        <v>260</v>
      </c>
      <c r="D71" s="180" t="s">
        <v>86</v>
      </c>
      <c r="E71" s="181"/>
      <c r="F71" s="179"/>
      <c r="G71" s="181"/>
      <c r="H71" s="179"/>
      <c r="I71" s="181"/>
      <c r="J71" s="179"/>
      <c r="K71" s="181"/>
      <c r="L71" s="179"/>
      <c r="M71" s="181"/>
      <c r="N71" s="179"/>
      <c r="O71" s="181"/>
      <c r="P71" s="181"/>
      <c r="Q71" s="181">
        <v>0</v>
      </c>
      <c r="R71" s="181">
        <v>0</v>
      </c>
      <c r="S71" s="181">
        <v>0</v>
      </c>
      <c r="T71" s="181">
        <v>0</v>
      </c>
      <c r="U71" s="181">
        <v>0</v>
      </c>
      <c r="V71" s="181">
        <v>0</v>
      </c>
      <c r="W71" s="179" t="s">
        <v>906</v>
      </c>
      <c r="X71" s="179" t="s">
        <v>53</v>
      </c>
      <c r="Y71" s="182" t="s">
        <v>53</v>
      </c>
      <c r="Z71" s="182" t="s">
        <v>53</v>
      </c>
      <c r="AA71" s="183"/>
      <c r="AB71" s="182" t="s">
        <v>53</v>
      </c>
    </row>
    <row r="72" spans="1:28" s="184" customFormat="1" ht="30" customHeight="1" x14ac:dyDescent="0.3">
      <c r="A72" s="179" t="s">
        <v>406</v>
      </c>
      <c r="B72" s="179" t="s">
        <v>264</v>
      </c>
      <c r="C72" s="179" t="s">
        <v>265</v>
      </c>
      <c r="D72" s="180" t="s">
        <v>86</v>
      </c>
      <c r="E72" s="181"/>
      <c r="F72" s="179"/>
      <c r="G72" s="181"/>
      <c r="H72" s="179"/>
      <c r="I72" s="181"/>
      <c r="J72" s="179"/>
      <c r="K72" s="181"/>
      <c r="L72" s="179"/>
      <c r="M72" s="181"/>
      <c r="N72" s="179"/>
      <c r="O72" s="181"/>
      <c r="P72" s="181"/>
      <c r="Q72" s="181">
        <v>0</v>
      </c>
      <c r="R72" s="181">
        <v>0</v>
      </c>
      <c r="S72" s="181">
        <v>0</v>
      </c>
      <c r="T72" s="181">
        <v>0</v>
      </c>
      <c r="U72" s="181">
        <v>0</v>
      </c>
      <c r="V72" s="181">
        <v>0</v>
      </c>
      <c r="W72" s="179" t="s">
        <v>907</v>
      </c>
      <c r="X72" s="179" t="s">
        <v>53</v>
      </c>
      <c r="Y72" s="182" t="s">
        <v>53</v>
      </c>
      <c r="Z72" s="182" t="s">
        <v>53</v>
      </c>
      <c r="AA72" s="183"/>
      <c r="AB72" s="182" t="s">
        <v>53</v>
      </c>
    </row>
    <row r="73" spans="1:28" s="184" customFormat="1" ht="30" customHeight="1" x14ac:dyDescent="0.3">
      <c r="A73" s="179" t="s">
        <v>408</v>
      </c>
      <c r="B73" s="179" t="s">
        <v>269</v>
      </c>
      <c r="C73" s="179" t="s">
        <v>270</v>
      </c>
      <c r="D73" s="180" t="s">
        <v>86</v>
      </c>
      <c r="E73" s="181"/>
      <c r="F73" s="179"/>
      <c r="G73" s="181"/>
      <c r="H73" s="179"/>
      <c r="I73" s="181"/>
      <c r="J73" s="179"/>
      <c r="K73" s="181"/>
      <c r="L73" s="179"/>
      <c r="M73" s="181"/>
      <c r="N73" s="179"/>
      <c r="O73" s="181"/>
      <c r="P73" s="181"/>
      <c r="Q73" s="181">
        <v>0</v>
      </c>
      <c r="R73" s="181">
        <v>0</v>
      </c>
      <c r="S73" s="181">
        <v>0</v>
      </c>
      <c r="T73" s="181">
        <v>0</v>
      </c>
      <c r="U73" s="181">
        <v>0</v>
      </c>
      <c r="V73" s="181">
        <v>0</v>
      </c>
      <c r="W73" s="179" t="s">
        <v>908</v>
      </c>
      <c r="X73" s="179" t="s">
        <v>53</v>
      </c>
      <c r="Y73" s="182" t="s">
        <v>53</v>
      </c>
      <c r="Z73" s="182" t="s">
        <v>53</v>
      </c>
      <c r="AA73" s="183"/>
      <c r="AB73" s="182" t="s">
        <v>53</v>
      </c>
    </row>
    <row r="74" spans="1:28" s="184" customFormat="1" ht="30" customHeight="1" x14ac:dyDescent="0.3">
      <c r="A74" s="179" t="s">
        <v>410</v>
      </c>
      <c r="B74" s="179" t="s">
        <v>274</v>
      </c>
      <c r="C74" s="179" t="s">
        <v>270</v>
      </c>
      <c r="D74" s="180" t="s">
        <v>86</v>
      </c>
      <c r="E74" s="181"/>
      <c r="F74" s="179"/>
      <c r="G74" s="181"/>
      <c r="H74" s="179"/>
      <c r="I74" s="181"/>
      <c r="J74" s="179"/>
      <c r="K74" s="181"/>
      <c r="L74" s="179"/>
      <c r="M74" s="181"/>
      <c r="N74" s="179"/>
      <c r="O74" s="181"/>
      <c r="P74" s="181"/>
      <c r="Q74" s="181">
        <v>0</v>
      </c>
      <c r="R74" s="181">
        <v>0</v>
      </c>
      <c r="S74" s="181">
        <v>0</v>
      </c>
      <c r="T74" s="181">
        <v>0</v>
      </c>
      <c r="U74" s="181">
        <v>0</v>
      </c>
      <c r="V74" s="181">
        <v>0</v>
      </c>
      <c r="W74" s="179" t="s">
        <v>909</v>
      </c>
      <c r="X74" s="179" t="s">
        <v>53</v>
      </c>
      <c r="Y74" s="182" t="s">
        <v>53</v>
      </c>
      <c r="Z74" s="182" t="s">
        <v>53</v>
      </c>
      <c r="AA74" s="183"/>
      <c r="AB74" s="182" t="s">
        <v>53</v>
      </c>
    </row>
    <row r="75" spans="1:28" s="184" customFormat="1" ht="30" customHeight="1" x14ac:dyDescent="0.3">
      <c r="A75" s="179" t="s">
        <v>412</v>
      </c>
      <c r="B75" s="179" t="s">
        <v>278</v>
      </c>
      <c r="C75" s="179" t="s">
        <v>270</v>
      </c>
      <c r="D75" s="180" t="s">
        <v>86</v>
      </c>
      <c r="E75" s="181"/>
      <c r="F75" s="179"/>
      <c r="G75" s="181"/>
      <c r="H75" s="179"/>
      <c r="I75" s="181"/>
      <c r="J75" s="179"/>
      <c r="K75" s="181"/>
      <c r="L75" s="179"/>
      <c r="M75" s="181"/>
      <c r="N75" s="179"/>
      <c r="O75" s="181"/>
      <c r="P75" s="181"/>
      <c r="Q75" s="181">
        <v>0</v>
      </c>
      <c r="R75" s="181">
        <v>0</v>
      </c>
      <c r="S75" s="181">
        <v>0</v>
      </c>
      <c r="T75" s="181">
        <v>0</v>
      </c>
      <c r="U75" s="181">
        <v>0</v>
      </c>
      <c r="V75" s="181">
        <v>0</v>
      </c>
      <c r="W75" s="179" t="s">
        <v>910</v>
      </c>
      <c r="X75" s="179" t="s">
        <v>53</v>
      </c>
      <c r="Y75" s="182" t="s">
        <v>53</v>
      </c>
      <c r="Z75" s="182" t="s">
        <v>53</v>
      </c>
      <c r="AA75" s="183"/>
      <c r="AB75" s="182" t="s">
        <v>53</v>
      </c>
    </row>
    <row r="76" spans="1:28" s="184" customFormat="1" ht="30" customHeight="1" x14ac:dyDescent="0.3">
      <c r="A76" s="179" t="s">
        <v>103</v>
      </c>
      <c r="B76" s="179" t="s">
        <v>100</v>
      </c>
      <c r="C76" s="179" t="s">
        <v>101</v>
      </c>
      <c r="D76" s="180" t="s">
        <v>96</v>
      </c>
      <c r="E76" s="181"/>
      <c r="F76" s="179"/>
      <c r="G76" s="181"/>
      <c r="H76" s="179"/>
      <c r="I76" s="181"/>
      <c r="J76" s="179"/>
      <c r="K76" s="181"/>
      <c r="L76" s="179"/>
      <c r="M76" s="181"/>
      <c r="N76" s="179"/>
      <c r="O76" s="181"/>
      <c r="P76" s="181"/>
      <c r="Q76" s="181">
        <v>0</v>
      </c>
      <c r="R76" s="181">
        <v>0</v>
      </c>
      <c r="S76" s="181">
        <v>0</v>
      </c>
      <c r="T76" s="181">
        <v>0</v>
      </c>
      <c r="U76" s="181">
        <v>0</v>
      </c>
      <c r="V76" s="181">
        <v>0</v>
      </c>
      <c r="W76" s="179" t="s">
        <v>911</v>
      </c>
      <c r="X76" s="179" t="s">
        <v>53</v>
      </c>
      <c r="Y76" s="182" t="s">
        <v>53</v>
      </c>
      <c r="Z76" s="182" t="s">
        <v>53</v>
      </c>
      <c r="AA76" s="183"/>
      <c r="AB76" s="182" t="s">
        <v>53</v>
      </c>
    </row>
  </sheetData>
  <mergeCells count="15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1" type="noConversion"/>
  <pageMargins left="0.78740157480314954" right="0" top="0.39370078740157477" bottom="0.39370078740157477" header="0" footer="0"/>
  <pageSetup paperSize="9" scale="5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188"/>
  <sheetViews>
    <sheetView topLeftCell="B118" workbookViewId="0">
      <selection activeCell="J19" sqref="J19"/>
    </sheetView>
  </sheetViews>
  <sheetFormatPr defaultRowHeight="16.5" x14ac:dyDescent="0.3"/>
  <cols>
    <col min="1" max="1" width="11.625" hidden="1" customWidth="1"/>
    <col min="2" max="3" width="30.625" customWidth="1"/>
    <col min="4" max="4" width="4.625" customWidth="1"/>
    <col min="5" max="5" width="12.625" customWidth="1"/>
    <col min="6" max="7" width="13.625" customWidth="1"/>
    <col min="8" max="10" width="10.625" customWidth="1"/>
    <col min="11" max="11" width="13.625" customWidth="1"/>
    <col min="12" max="12" width="30.625" customWidth="1"/>
    <col min="13" max="14" width="13.625" customWidth="1"/>
    <col min="15" max="15" width="8.625" customWidth="1"/>
    <col min="16" max="16" width="12.625" customWidth="1"/>
    <col min="17" max="18" width="11.625" hidden="1" customWidth="1"/>
    <col min="19" max="19" width="13.625" hidden="1" customWidth="1"/>
    <col min="20" max="20" width="24.625" hidden="1" customWidth="1"/>
    <col min="21" max="25" width="0" hidden="1" customWidth="1"/>
  </cols>
  <sheetData>
    <row r="1" spans="1:24" ht="30" customHeight="1" x14ac:dyDescent="0.3">
      <c r="A1" s="312" t="s">
        <v>972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</row>
    <row r="2" spans="1:24" ht="30" customHeight="1" x14ac:dyDescent="0.3">
      <c r="A2" s="309" t="s">
        <v>1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</row>
    <row r="3" spans="1:24" ht="30" customHeight="1" x14ac:dyDescent="0.3">
      <c r="A3" s="7" t="s">
        <v>419</v>
      </c>
      <c r="B3" s="7" t="s">
        <v>2</v>
      </c>
      <c r="C3" s="7" t="s">
        <v>3</v>
      </c>
      <c r="D3" s="7" t="s">
        <v>4</v>
      </c>
      <c r="E3" s="7" t="s">
        <v>973</v>
      </c>
      <c r="F3" s="7" t="s">
        <v>974</v>
      </c>
      <c r="G3" s="7" t="s">
        <v>427</v>
      </c>
      <c r="H3" s="7" t="s">
        <v>975</v>
      </c>
      <c r="I3" s="7" t="s">
        <v>976</v>
      </c>
      <c r="J3" s="7" t="s">
        <v>977</v>
      </c>
      <c r="K3" s="7" t="s">
        <v>978</v>
      </c>
      <c r="L3" s="7" t="s">
        <v>979</v>
      </c>
      <c r="M3" s="7" t="s">
        <v>980</v>
      </c>
      <c r="N3" s="7" t="s">
        <v>981</v>
      </c>
      <c r="O3" s="7" t="s">
        <v>424</v>
      </c>
      <c r="P3" s="7" t="s">
        <v>982</v>
      </c>
      <c r="Q3" s="1" t="s">
        <v>53</v>
      </c>
      <c r="R3" s="1" t="s">
        <v>53</v>
      </c>
      <c r="S3" s="1" t="s">
        <v>53</v>
      </c>
      <c r="T3" s="1" t="s">
        <v>983</v>
      </c>
      <c r="V3" s="1" t="s">
        <v>445</v>
      </c>
      <c r="W3" s="1" t="s">
        <v>446</v>
      </c>
      <c r="X3" s="1" t="s">
        <v>694</v>
      </c>
    </row>
    <row r="4" spans="1:24" ht="30" customHeight="1" x14ac:dyDescent="0.3">
      <c r="A4" s="35"/>
      <c r="B4" s="311" t="s">
        <v>984</v>
      </c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</row>
    <row r="5" spans="1:24" ht="30" customHeight="1" x14ac:dyDescent="0.3">
      <c r="A5" s="36" t="s">
        <v>456</v>
      </c>
      <c r="B5" s="36" t="s">
        <v>60</v>
      </c>
      <c r="C5" s="36" t="s">
        <v>109</v>
      </c>
      <c r="D5" s="36" t="s">
        <v>62</v>
      </c>
      <c r="E5" s="36" t="s">
        <v>455</v>
      </c>
      <c r="F5" s="35">
        <v>1</v>
      </c>
      <c r="G5" s="35">
        <v>10</v>
      </c>
      <c r="H5" s="35"/>
      <c r="I5" s="35"/>
      <c r="J5" s="35"/>
      <c r="K5" s="35">
        <v>1</v>
      </c>
      <c r="L5" s="36" t="s">
        <v>445</v>
      </c>
      <c r="M5" s="35">
        <f>0.08*(H5+100)/100*(I5+100)/100*(J5+100)/100</f>
        <v>0.08</v>
      </c>
      <c r="N5" s="35">
        <f>F5*M5</f>
        <v>0.08</v>
      </c>
      <c r="O5" s="36" t="s">
        <v>894</v>
      </c>
      <c r="P5" s="36" t="s">
        <v>53</v>
      </c>
      <c r="Q5" s="1" t="s">
        <v>111</v>
      </c>
      <c r="R5" s="1" t="s">
        <v>448</v>
      </c>
      <c r="S5">
        <v>0.08</v>
      </c>
      <c r="T5" s="1" t="s">
        <v>457</v>
      </c>
      <c r="V5">
        <f>N5</f>
        <v>0.08</v>
      </c>
    </row>
    <row r="6" spans="1:24" ht="30" customHeight="1" x14ac:dyDescent="0.3">
      <c r="A6" s="36" t="s">
        <v>456</v>
      </c>
      <c r="B6" s="36" t="s">
        <v>60</v>
      </c>
      <c r="C6" s="36" t="s">
        <v>109</v>
      </c>
      <c r="D6" s="36" t="s">
        <v>62</v>
      </c>
      <c r="E6" s="36" t="s">
        <v>455</v>
      </c>
      <c r="F6" s="35">
        <v>0.1</v>
      </c>
      <c r="G6" s="35">
        <v>10</v>
      </c>
      <c r="H6" s="35">
        <v>-100</v>
      </c>
      <c r="I6" s="35"/>
      <c r="J6" s="35"/>
      <c r="K6" s="35">
        <v>0.1</v>
      </c>
      <c r="L6" s="36" t="s">
        <v>445</v>
      </c>
      <c r="M6" s="35">
        <f>0.08*(H6+100)/100*(I6+100)/100*(J6+100)/100</f>
        <v>0</v>
      </c>
      <c r="N6" s="35">
        <f>F6*M6</f>
        <v>0</v>
      </c>
      <c r="O6" s="36" t="s">
        <v>894</v>
      </c>
      <c r="P6" s="36" t="s">
        <v>53</v>
      </c>
      <c r="Q6" s="1" t="s">
        <v>111</v>
      </c>
      <c r="R6" s="1" t="s">
        <v>448</v>
      </c>
      <c r="S6">
        <v>0.08</v>
      </c>
      <c r="T6" s="1" t="s">
        <v>457</v>
      </c>
      <c r="V6">
        <f>N6</f>
        <v>0</v>
      </c>
    </row>
    <row r="7" spans="1:24" ht="30" customHeight="1" x14ac:dyDescent="0.3">
      <c r="A7" s="36" t="s">
        <v>448</v>
      </c>
      <c r="B7" s="36" t="s">
        <v>445</v>
      </c>
      <c r="C7" s="36" t="s">
        <v>446</v>
      </c>
      <c r="D7" s="36" t="s">
        <v>447</v>
      </c>
      <c r="E7" s="36" t="s">
        <v>53</v>
      </c>
      <c r="F7" s="35">
        <f>SUM(V5:V6)</f>
        <v>0.08</v>
      </c>
      <c r="G7" s="35"/>
      <c r="H7" s="35"/>
      <c r="I7" s="35"/>
      <c r="J7" s="35"/>
      <c r="K7" s="35">
        <f>TRUNC(ROUNDDOWN(F7,공량설정_일위대가!C3+1)*공량설정_일위대가!B2/100, 공량설정_일위대가!C3)</f>
        <v>0.08</v>
      </c>
      <c r="L7" s="36" t="s">
        <v>53</v>
      </c>
      <c r="M7" s="35"/>
      <c r="N7" s="35"/>
      <c r="O7" s="35" t="s">
        <v>894</v>
      </c>
      <c r="P7" s="36" t="s">
        <v>53</v>
      </c>
      <c r="Q7" s="1" t="s">
        <v>111</v>
      </c>
      <c r="R7" s="1" t="s">
        <v>53</v>
      </c>
      <c r="T7" s="1" t="s">
        <v>465</v>
      </c>
    </row>
    <row r="8" spans="1:24" ht="30" customHeight="1" x14ac:dyDescent="0.3">
      <c r="A8" s="35"/>
      <c r="B8" s="311" t="s">
        <v>985</v>
      </c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</row>
    <row r="9" spans="1:24" ht="30" customHeight="1" x14ac:dyDescent="0.3">
      <c r="A9" s="36" t="s">
        <v>469</v>
      </c>
      <c r="B9" s="36" t="s">
        <v>60</v>
      </c>
      <c r="C9" s="36" t="s">
        <v>165</v>
      </c>
      <c r="D9" s="36" t="s">
        <v>62</v>
      </c>
      <c r="E9" s="36" t="s">
        <v>455</v>
      </c>
      <c r="F9" s="35">
        <v>1</v>
      </c>
      <c r="G9" s="35">
        <v>10</v>
      </c>
      <c r="H9" s="35"/>
      <c r="I9" s="35"/>
      <c r="J9" s="35"/>
      <c r="K9" s="35">
        <v>1</v>
      </c>
      <c r="L9" s="36" t="s">
        <v>445</v>
      </c>
      <c r="M9" s="35">
        <f>0.11*(H9+100)/100*(I9+100)/100*(J9+100)/100</f>
        <v>0.11</v>
      </c>
      <c r="N9" s="35">
        <f>F9*M9</f>
        <v>0.11</v>
      </c>
      <c r="O9" s="36" t="s">
        <v>894</v>
      </c>
      <c r="P9" s="36" t="s">
        <v>53</v>
      </c>
      <c r="Q9" s="1" t="s">
        <v>167</v>
      </c>
      <c r="R9" s="1" t="s">
        <v>448</v>
      </c>
      <c r="S9">
        <v>0.11</v>
      </c>
      <c r="T9" s="1" t="s">
        <v>470</v>
      </c>
      <c r="V9">
        <f>N9</f>
        <v>0.11</v>
      </c>
    </row>
    <row r="10" spans="1:24" ht="30" customHeight="1" x14ac:dyDescent="0.3">
      <c r="A10" s="36" t="s">
        <v>469</v>
      </c>
      <c r="B10" s="36" t="s">
        <v>60</v>
      </c>
      <c r="C10" s="36" t="s">
        <v>165</v>
      </c>
      <c r="D10" s="36" t="s">
        <v>62</v>
      </c>
      <c r="E10" s="36" t="s">
        <v>455</v>
      </c>
      <c r="F10" s="35">
        <v>0.1</v>
      </c>
      <c r="G10" s="35">
        <v>10</v>
      </c>
      <c r="H10" s="35">
        <v>-100</v>
      </c>
      <c r="I10" s="35"/>
      <c r="J10" s="35"/>
      <c r="K10" s="35">
        <v>0.1</v>
      </c>
      <c r="L10" s="36" t="s">
        <v>445</v>
      </c>
      <c r="M10" s="35">
        <f>0.11*(H10+100)/100*(I10+100)/100*(J10+100)/100</f>
        <v>0</v>
      </c>
      <c r="N10" s="35">
        <f>F10*M10</f>
        <v>0</v>
      </c>
      <c r="O10" s="36" t="s">
        <v>894</v>
      </c>
      <c r="P10" s="36" t="s">
        <v>53</v>
      </c>
      <c r="Q10" s="1" t="s">
        <v>167</v>
      </c>
      <c r="R10" s="1" t="s">
        <v>448</v>
      </c>
      <c r="S10">
        <v>0.11</v>
      </c>
      <c r="T10" s="1" t="s">
        <v>470</v>
      </c>
      <c r="V10">
        <f>N10</f>
        <v>0</v>
      </c>
    </row>
    <row r="11" spans="1:24" ht="30" customHeight="1" x14ac:dyDescent="0.3">
      <c r="A11" s="36" t="s">
        <v>448</v>
      </c>
      <c r="B11" s="36" t="s">
        <v>445</v>
      </c>
      <c r="C11" s="36" t="s">
        <v>446</v>
      </c>
      <c r="D11" s="36" t="s">
        <v>447</v>
      </c>
      <c r="E11" s="36" t="s">
        <v>53</v>
      </c>
      <c r="F11" s="35">
        <f>SUM(V9:V10)</f>
        <v>0.11</v>
      </c>
      <c r="G11" s="35"/>
      <c r="H11" s="35"/>
      <c r="I11" s="35"/>
      <c r="J11" s="35"/>
      <c r="K11" s="35">
        <f>TRUNC(ROUNDDOWN(F11,공량설정_일위대가!C5+1)*공량설정_일위대가!B4/100, 공량설정_일위대가!C5)</f>
        <v>0.11</v>
      </c>
      <c r="L11" s="36" t="s">
        <v>53</v>
      </c>
      <c r="M11" s="35"/>
      <c r="N11" s="35"/>
      <c r="O11" s="35" t="s">
        <v>894</v>
      </c>
      <c r="P11" s="36" t="s">
        <v>53</v>
      </c>
      <c r="Q11" s="1" t="s">
        <v>167</v>
      </c>
      <c r="R11" s="1" t="s">
        <v>53</v>
      </c>
      <c r="T11" s="1" t="s">
        <v>473</v>
      </c>
    </row>
    <row r="12" spans="1:24" ht="30" customHeight="1" x14ac:dyDescent="0.3">
      <c r="A12" s="35"/>
      <c r="B12" s="311" t="s">
        <v>986</v>
      </c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</row>
    <row r="13" spans="1:24" ht="30" customHeight="1" x14ac:dyDescent="0.3">
      <c r="A13" s="36" t="s">
        <v>476</v>
      </c>
      <c r="B13" s="36" t="s">
        <v>60</v>
      </c>
      <c r="C13" s="36" t="s">
        <v>169</v>
      </c>
      <c r="D13" s="36" t="s">
        <v>62</v>
      </c>
      <c r="E13" s="36" t="s">
        <v>455</v>
      </c>
      <c r="F13" s="35">
        <v>1</v>
      </c>
      <c r="G13" s="35">
        <v>10</v>
      </c>
      <c r="H13" s="35"/>
      <c r="I13" s="35"/>
      <c r="J13" s="35"/>
      <c r="K13" s="35">
        <v>1</v>
      </c>
      <c r="L13" s="36" t="s">
        <v>445</v>
      </c>
      <c r="M13" s="35">
        <f>0.14*(H13+100)/100*(I13+100)/100*(J13+100)/100</f>
        <v>0.14000000000000001</v>
      </c>
      <c r="N13" s="35">
        <f>F13*M13</f>
        <v>0.14000000000000001</v>
      </c>
      <c r="O13" s="36" t="s">
        <v>894</v>
      </c>
      <c r="P13" s="36" t="s">
        <v>53</v>
      </c>
      <c r="Q13" s="1" t="s">
        <v>171</v>
      </c>
      <c r="R13" s="1" t="s">
        <v>448</v>
      </c>
      <c r="S13">
        <v>0.14000000000000001</v>
      </c>
      <c r="T13" s="1" t="s">
        <v>477</v>
      </c>
      <c r="V13">
        <f>N13</f>
        <v>0.14000000000000001</v>
      </c>
    </row>
    <row r="14" spans="1:24" ht="30" customHeight="1" x14ac:dyDescent="0.3">
      <c r="A14" s="36" t="s">
        <v>476</v>
      </c>
      <c r="B14" s="36" t="s">
        <v>60</v>
      </c>
      <c r="C14" s="36" t="s">
        <v>169</v>
      </c>
      <c r="D14" s="36" t="s">
        <v>62</v>
      </c>
      <c r="E14" s="36" t="s">
        <v>455</v>
      </c>
      <c r="F14" s="35">
        <v>0.1</v>
      </c>
      <c r="G14" s="35">
        <v>10</v>
      </c>
      <c r="H14" s="35">
        <v>-100</v>
      </c>
      <c r="I14" s="35"/>
      <c r="J14" s="35"/>
      <c r="K14" s="35">
        <v>0.1</v>
      </c>
      <c r="L14" s="36" t="s">
        <v>445</v>
      </c>
      <c r="M14" s="35">
        <f>0.14*(H14+100)/100*(I14+100)/100*(J14+100)/100</f>
        <v>0</v>
      </c>
      <c r="N14" s="35">
        <f>F14*M14</f>
        <v>0</v>
      </c>
      <c r="O14" s="36" t="s">
        <v>894</v>
      </c>
      <c r="P14" s="36" t="s">
        <v>53</v>
      </c>
      <c r="Q14" s="1" t="s">
        <v>171</v>
      </c>
      <c r="R14" s="1" t="s">
        <v>448</v>
      </c>
      <c r="S14">
        <v>0.14000000000000001</v>
      </c>
      <c r="T14" s="1" t="s">
        <v>477</v>
      </c>
      <c r="V14">
        <f>N14</f>
        <v>0</v>
      </c>
    </row>
    <row r="15" spans="1:24" ht="30" customHeight="1" x14ac:dyDescent="0.3">
      <c r="A15" s="36" t="s">
        <v>448</v>
      </c>
      <c r="B15" s="36" t="s">
        <v>445</v>
      </c>
      <c r="C15" s="36" t="s">
        <v>446</v>
      </c>
      <c r="D15" s="36" t="s">
        <v>447</v>
      </c>
      <c r="E15" s="36" t="s">
        <v>53</v>
      </c>
      <c r="F15" s="35">
        <f>SUM(V13:V14)</f>
        <v>0.14000000000000001</v>
      </c>
      <c r="G15" s="35"/>
      <c r="H15" s="35"/>
      <c r="I15" s="35"/>
      <c r="J15" s="35"/>
      <c r="K15" s="35">
        <f>TRUNC(ROUNDDOWN(F15,공량설정_일위대가!C7+1)*공량설정_일위대가!B6/100, 공량설정_일위대가!C7)</f>
        <v>0.14000000000000001</v>
      </c>
      <c r="L15" s="36" t="s">
        <v>53</v>
      </c>
      <c r="M15" s="35"/>
      <c r="N15" s="35"/>
      <c r="O15" s="35" t="s">
        <v>894</v>
      </c>
      <c r="P15" s="36" t="s">
        <v>53</v>
      </c>
      <c r="Q15" s="1" t="s">
        <v>171</v>
      </c>
      <c r="R15" s="1" t="s">
        <v>53</v>
      </c>
      <c r="T15" s="1" t="s">
        <v>480</v>
      </c>
    </row>
    <row r="16" spans="1:24" ht="30" customHeight="1" x14ac:dyDescent="0.3">
      <c r="A16" s="35"/>
      <c r="B16" s="311" t="s">
        <v>987</v>
      </c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</row>
    <row r="17" spans="1:22" ht="30" customHeight="1" x14ac:dyDescent="0.3">
      <c r="A17" s="36" t="s">
        <v>483</v>
      </c>
      <c r="B17" s="36" t="s">
        <v>60</v>
      </c>
      <c r="C17" s="36" t="s">
        <v>318</v>
      </c>
      <c r="D17" s="36" t="s">
        <v>62</v>
      </c>
      <c r="E17" s="36" t="s">
        <v>455</v>
      </c>
      <c r="F17" s="35">
        <v>1</v>
      </c>
      <c r="G17" s="35">
        <v>10</v>
      </c>
      <c r="H17" s="35"/>
      <c r="I17" s="35"/>
      <c r="J17" s="35"/>
      <c r="K17" s="35">
        <v>1</v>
      </c>
      <c r="L17" s="36" t="s">
        <v>445</v>
      </c>
      <c r="M17" s="35">
        <f>0.34*(H17+100)/100*(I17+100)/100*(J17+100)/100</f>
        <v>0.34</v>
      </c>
      <c r="N17" s="35">
        <f>F17*M17</f>
        <v>0.34</v>
      </c>
      <c r="O17" s="36" t="s">
        <v>894</v>
      </c>
      <c r="P17" s="36" t="s">
        <v>53</v>
      </c>
      <c r="Q17" s="1" t="s">
        <v>320</v>
      </c>
      <c r="R17" s="1" t="s">
        <v>448</v>
      </c>
      <c r="S17">
        <v>0.34</v>
      </c>
      <c r="T17" s="1" t="s">
        <v>484</v>
      </c>
      <c r="V17">
        <f>N17</f>
        <v>0.34</v>
      </c>
    </row>
    <row r="18" spans="1:22" ht="30" customHeight="1" x14ac:dyDescent="0.3">
      <c r="A18" s="36" t="s">
        <v>483</v>
      </c>
      <c r="B18" s="36" t="s">
        <v>60</v>
      </c>
      <c r="C18" s="36" t="s">
        <v>318</v>
      </c>
      <c r="D18" s="36" t="s">
        <v>62</v>
      </c>
      <c r="E18" s="36" t="s">
        <v>455</v>
      </c>
      <c r="F18" s="35">
        <v>0.1</v>
      </c>
      <c r="G18" s="35">
        <v>10</v>
      </c>
      <c r="H18" s="35">
        <v>-100</v>
      </c>
      <c r="I18" s="35"/>
      <c r="J18" s="35"/>
      <c r="K18" s="35">
        <v>0.1</v>
      </c>
      <c r="L18" s="36" t="s">
        <v>445</v>
      </c>
      <c r="M18" s="35">
        <f>0.34*(H18+100)/100*(I18+100)/100*(J18+100)/100</f>
        <v>0</v>
      </c>
      <c r="N18" s="35">
        <f>F18*M18</f>
        <v>0</v>
      </c>
      <c r="O18" s="36" t="s">
        <v>894</v>
      </c>
      <c r="P18" s="36" t="s">
        <v>53</v>
      </c>
      <c r="Q18" s="1" t="s">
        <v>320</v>
      </c>
      <c r="R18" s="1" t="s">
        <v>448</v>
      </c>
      <c r="S18">
        <v>0.34</v>
      </c>
      <c r="T18" s="1" t="s">
        <v>484</v>
      </c>
      <c r="V18">
        <f>N18</f>
        <v>0</v>
      </c>
    </row>
    <row r="19" spans="1:22" ht="30" customHeight="1" x14ac:dyDescent="0.3">
      <c r="A19" s="36" t="s">
        <v>448</v>
      </c>
      <c r="B19" s="36" t="s">
        <v>445</v>
      </c>
      <c r="C19" s="36" t="s">
        <v>446</v>
      </c>
      <c r="D19" s="36" t="s">
        <v>447</v>
      </c>
      <c r="E19" s="36" t="s">
        <v>53</v>
      </c>
      <c r="F19" s="35">
        <f>SUM(V17:V18)</f>
        <v>0.34</v>
      </c>
      <c r="G19" s="35"/>
      <c r="H19" s="35"/>
      <c r="I19" s="35"/>
      <c r="J19" s="35"/>
      <c r="K19" s="35">
        <f>TRUNC(ROUNDDOWN(F19,공량설정_일위대가!C9+1)*공량설정_일위대가!B8/100, 공량설정_일위대가!C9)</f>
        <v>0.34</v>
      </c>
      <c r="L19" s="36" t="s">
        <v>53</v>
      </c>
      <c r="M19" s="35"/>
      <c r="N19" s="35"/>
      <c r="O19" s="35" t="s">
        <v>894</v>
      </c>
      <c r="P19" s="36" t="s">
        <v>53</v>
      </c>
      <c r="Q19" s="1" t="s">
        <v>320</v>
      </c>
      <c r="R19" s="1" t="s">
        <v>53</v>
      </c>
      <c r="T19" s="1" t="s">
        <v>487</v>
      </c>
    </row>
    <row r="20" spans="1:22" ht="30" customHeight="1" x14ac:dyDescent="0.3">
      <c r="A20" s="35"/>
      <c r="B20" s="311" t="s">
        <v>988</v>
      </c>
      <c r="C20" s="311"/>
      <c r="D20" s="311"/>
      <c r="E20" s="311"/>
      <c r="F20" s="311"/>
      <c r="G20" s="311"/>
      <c r="H20" s="311"/>
      <c r="I20" s="311"/>
      <c r="J20" s="311"/>
      <c r="K20" s="311"/>
      <c r="L20" s="311"/>
      <c r="M20" s="311"/>
      <c r="N20" s="311"/>
      <c r="O20" s="311"/>
      <c r="P20" s="311"/>
    </row>
    <row r="21" spans="1:22" ht="30" customHeight="1" x14ac:dyDescent="0.3">
      <c r="A21" s="36" t="s">
        <v>490</v>
      </c>
      <c r="B21" s="36" t="s">
        <v>60</v>
      </c>
      <c r="C21" s="36" t="s">
        <v>61</v>
      </c>
      <c r="D21" s="36" t="s">
        <v>62</v>
      </c>
      <c r="E21" s="36" t="s">
        <v>455</v>
      </c>
      <c r="F21" s="35">
        <v>1</v>
      </c>
      <c r="G21" s="35">
        <v>10</v>
      </c>
      <c r="H21" s="35"/>
      <c r="I21" s="35"/>
      <c r="J21" s="35"/>
      <c r="K21" s="35">
        <v>1</v>
      </c>
      <c r="L21" s="36" t="s">
        <v>445</v>
      </c>
      <c r="M21" s="35">
        <f>0.44*(H21+100)/100*(I21+100)/100*(J21+100)/100</f>
        <v>0.44</v>
      </c>
      <c r="N21" s="35">
        <f>F21*M21</f>
        <v>0.44</v>
      </c>
      <c r="O21" s="36" t="s">
        <v>894</v>
      </c>
      <c r="P21" s="36" t="s">
        <v>53</v>
      </c>
      <c r="Q21" s="1" t="s">
        <v>64</v>
      </c>
      <c r="R21" s="1" t="s">
        <v>448</v>
      </c>
      <c r="S21">
        <v>0.44</v>
      </c>
      <c r="T21" s="1" t="s">
        <v>491</v>
      </c>
      <c r="V21">
        <f>N21</f>
        <v>0.44</v>
      </c>
    </row>
    <row r="22" spans="1:22" ht="30" customHeight="1" x14ac:dyDescent="0.3">
      <c r="A22" s="36" t="s">
        <v>490</v>
      </c>
      <c r="B22" s="36" t="s">
        <v>60</v>
      </c>
      <c r="C22" s="36" t="s">
        <v>61</v>
      </c>
      <c r="D22" s="36" t="s">
        <v>62</v>
      </c>
      <c r="E22" s="36" t="s">
        <v>455</v>
      </c>
      <c r="F22" s="35">
        <v>0.1</v>
      </c>
      <c r="G22" s="35">
        <v>10</v>
      </c>
      <c r="H22" s="35">
        <v>-100</v>
      </c>
      <c r="I22" s="35"/>
      <c r="J22" s="35"/>
      <c r="K22" s="35">
        <v>0.1</v>
      </c>
      <c r="L22" s="36" t="s">
        <v>445</v>
      </c>
      <c r="M22" s="35">
        <f>0.44*(H22+100)/100*(I22+100)/100*(J22+100)/100</f>
        <v>0</v>
      </c>
      <c r="N22" s="35">
        <f>F22*M22</f>
        <v>0</v>
      </c>
      <c r="O22" s="36" t="s">
        <v>894</v>
      </c>
      <c r="P22" s="36" t="s">
        <v>53</v>
      </c>
      <c r="Q22" s="1" t="s">
        <v>64</v>
      </c>
      <c r="R22" s="1" t="s">
        <v>448</v>
      </c>
      <c r="S22">
        <v>0.44</v>
      </c>
      <c r="T22" s="1" t="s">
        <v>491</v>
      </c>
      <c r="V22">
        <f>N22</f>
        <v>0</v>
      </c>
    </row>
    <row r="23" spans="1:22" ht="30" customHeight="1" x14ac:dyDescent="0.3">
      <c r="A23" s="36" t="s">
        <v>448</v>
      </c>
      <c r="B23" s="36" t="s">
        <v>445</v>
      </c>
      <c r="C23" s="36" t="s">
        <v>446</v>
      </c>
      <c r="D23" s="36" t="s">
        <v>447</v>
      </c>
      <c r="E23" s="36" t="s">
        <v>53</v>
      </c>
      <c r="F23" s="35">
        <f>SUM(V21:V22)</f>
        <v>0.44</v>
      </c>
      <c r="G23" s="35"/>
      <c r="H23" s="35"/>
      <c r="I23" s="35"/>
      <c r="J23" s="35"/>
      <c r="K23" s="35">
        <f>TRUNC(ROUNDDOWN(F23,공량설정_일위대가!C11+1)*공량설정_일위대가!B10/100, 공량설정_일위대가!C11)</f>
        <v>0.44</v>
      </c>
      <c r="L23" s="36" t="s">
        <v>53</v>
      </c>
      <c r="M23" s="35"/>
      <c r="N23" s="35"/>
      <c r="O23" s="35" t="s">
        <v>894</v>
      </c>
      <c r="P23" s="36" t="s">
        <v>53</v>
      </c>
      <c r="Q23" s="1" t="s">
        <v>64</v>
      </c>
      <c r="R23" s="1" t="s">
        <v>53</v>
      </c>
      <c r="T23" s="1" t="s">
        <v>494</v>
      </c>
    </row>
    <row r="24" spans="1:22" ht="30" customHeight="1" x14ac:dyDescent="0.3">
      <c r="A24" s="35"/>
      <c r="B24" s="311" t="s">
        <v>989</v>
      </c>
      <c r="C24" s="311"/>
      <c r="D24" s="311"/>
      <c r="E24" s="311"/>
      <c r="F24" s="311"/>
      <c r="G24" s="311"/>
      <c r="H24" s="311"/>
      <c r="I24" s="311"/>
      <c r="J24" s="311"/>
      <c r="K24" s="311"/>
      <c r="L24" s="311"/>
      <c r="M24" s="311"/>
      <c r="N24" s="311"/>
      <c r="O24" s="311"/>
      <c r="P24" s="311"/>
    </row>
    <row r="25" spans="1:22" ht="30" customHeight="1" x14ac:dyDescent="0.3">
      <c r="A25" s="36" t="s">
        <v>456</v>
      </c>
      <c r="B25" s="36" t="s">
        <v>60</v>
      </c>
      <c r="C25" s="36" t="s">
        <v>109</v>
      </c>
      <c r="D25" s="36" t="s">
        <v>62</v>
      </c>
      <c r="E25" s="36" t="s">
        <v>455</v>
      </c>
      <c r="F25" s="35">
        <v>1</v>
      </c>
      <c r="G25" s="35">
        <v>10</v>
      </c>
      <c r="H25" s="35">
        <v>20</v>
      </c>
      <c r="I25" s="35"/>
      <c r="J25" s="35"/>
      <c r="K25" s="35">
        <v>1</v>
      </c>
      <c r="L25" s="36" t="s">
        <v>445</v>
      </c>
      <c r="M25" s="35">
        <f>0.08*(H25+100)/100*(I25+100)/100*(J25+100)/100</f>
        <v>9.6000000000000002E-2</v>
      </c>
      <c r="N25" s="35">
        <f>F25*M25</f>
        <v>9.6000000000000002E-2</v>
      </c>
      <c r="O25" s="36" t="s">
        <v>894</v>
      </c>
      <c r="P25" s="36" t="s">
        <v>53</v>
      </c>
      <c r="Q25" s="1" t="s">
        <v>115</v>
      </c>
      <c r="R25" s="1" t="s">
        <v>448</v>
      </c>
      <c r="S25">
        <v>0.08</v>
      </c>
      <c r="T25" s="1" t="s">
        <v>497</v>
      </c>
      <c r="V25">
        <f>N25</f>
        <v>9.6000000000000002E-2</v>
      </c>
    </row>
    <row r="26" spans="1:22" ht="30" customHeight="1" x14ac:dyDescent="0.3">
      <c r="A26" s="36" t="s">
        <v>456</v>
      </c>
      <c r="B26" s="36" t="s">
        <v>60</v>
      </c>
      <c r="C26" s="36" t="s">
        <v>109</v>
      </c>
      <c r="D26" s="36" t="s">
        <v>62</v>
      </c>
      <c r="E26" s="36" t="s">
        <v>455</v>
      </c>
      <c r="F26" s="35">
        <v>0.1</v>
      </c>
      <c r="G26" s="35">
        <v>10</v>
      </c>
      <c r="H26" s="35">
        <v>-100</v>
      </c>
      <c r="I26" s="35"/>
      <c r="J26" s="35"/>
      <c r="K26" s="35">
        <v>0.1</v>
      </c>
      <c r="L26" s="36" t="s">
        <v>445</v>
      </c>
      <c r="M26" s="35">
        <f>0.08*(H26+100)/100*(I26+100)/100*(J26+100)/100</f>
        <v>0</v>
      </c>
      <c r="N26" s="35">
        <f>F26*M26</f>
        <v>0</v>
      </c>
      <c r="O26" s="36" t="s">
        <v>894</v>
      </c>
      <c r="P26" s="36" t="s">
        <v>53</v>
      </c>
      <c r="Q26" s="1" t="s">
        <v>115</v>
      </c>
      <c r="R26" s="1" t="s">
        <v>448</v>
      </c>
      <c r="S26">
        <v>0.08</v>
      </c>
      <c r="T26" s="1" t="s">
        <v>497</v>
      </c>
      <c r="V26">
        <f>N26</f>
        <v>0</v>
      </c>
    </row>
    <row r="27" spans="1:22" ht="30" customHeight="1" x14ac:dyDescent="0.3">
      <c r="A27" s="36" t="s">
        <v>448</v>
      </c>
      <c r="B27" s="36" t="s">
        <v>445</v>
      </c>
      <c r="C27" s="36" t="s">
        <v>446</v>
      </c>
      <c r="D27" s="36" t="s">
        <v>447</v>
      </c>
      <c r="E27" s="36" t="s">
        <v>53</v>
      </c>
      <c r="F27" s="35">
        <f>SUM(V25:V26)</f>
        <v>9.6000000000000002E-2</v>
      </c>
      <c r="G27" s="35"/>
      <c r="H27" s="35"/>
      <c r="I27" s="35"/>
      <c r="J27" s="35"/>
      <c r="K27" s="35">
        <f>TRUNC(ROUNDDOWN(F27,공량설정_일위대가!C13+1)*공량설정_일위대가!B12/100, 공량설정_일위대가!C13)</f>
        <v>9.6000000000000002E-2</v>
      </c>
      <c r="L27" s="36" t="s">
        <v>53</v>
      </c>
      <c r="M27" s="35"/>
      <c r="N27" s="35"/>
      <c r="O27" s="35" t="s">
        <v>894</v>
      </c>
      <c r="P27" s="36" t="s">
        <v>53</v>
      </c>
      <c r="Q27" s="1" t="s">
        <v>115</v>
      </c>
      <c r="R27" s="1" t="s">
        <v>53</v>
      </c>
      <c r="T27" s="1" t="s">
        <v>500</v>
      </c>
    </row>
    <row r="28" spans="1:22" ht="30" customHeight="1" x14ac:dyDescent="0.3">
      <c r="A28" s="35"/>
      <c r="B28" s="311" t="s">
        <v>990</v>
      </c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</row>
    <row r="29" spans="1:22" ht="30" customHeight="1" x14ac:dyDescent="0.3">
      <c r="A29" s="36" t="s">
        <v>469</v>
      </c>
      <c r="B29" s="36" t="s">
        <v>60</v>
      </c>
      <c r="C29" s="36" t="s">
        <v>165</v>
      </c>
      <c r="D29" s="36" t="s">
        <v>62</v>
      </c>
      <c r="E29" s="36" t="s">
        <v>455</v>
      </c>
      <c r="F29" s="35">
        <v>1</v>
      </c>
      <c r="G29" s="35">
        <v>10</v>
      </c>
      <c r="H29" s="35">
        <v>20</v>
      </c>
      <c r="I29" s="35"/>
      <c r="J29" s="35"/>
      <c r="K29" s="35">
        <v>1</v>
      </c>
      <c r="L29" s="36" t="s">
        <v>445</v>
      </c>
      <c r="M29" s="35">
        <f>0.11*(H29+100)/100*(I29+100)/100*(J29+100)/100</f>
        <v>0.13200000000000001</v>
      </c>
      <c r="N29" s="35">
        <f>F29*M29</f>
        <v>0.13200000000000001</v>
      </c>
      <c r="O29" s="36" t="s">
        <v>894</v>
      </c>
      <c r="P29" s="36" t="s">
        <v>53</v>
      </c>
      <c r="Q29" s="1" t="s">
        <v>176</v>
      </c>
      <c r="R29" s="1" t="s">
        <v>448</v>
      </c>
      <c r="S29">
        <v>0.11</v>
      </c>
      <c r="T29" s="1" t="s">
        <v>503</v>
      </c>
      <c r="V29">
        <f>N29</f>
        <v>0.13200000000000001</v>
      </c>
    </row>
    <row r="30" spans="1:22" ht="30" customHeight="1" x14ac:dyDescent="0.3">
      <c r="A30" s="36" t="s">
        <v>469</v>
      </c>
      <c r="B30" s="36" t="s">
        <v>60</v>
      </c>
      <c r="C30" s="36" t="s">
        <v>165</v>
      </c>
      <c r="D30" s="36" t="s">
        <v>62</v>
      </c>
      <c r="E30" s="36" t="s">
        <v>455</v>
      </c>
      <c r="F30" s="35">
        <v>0.1</v>
      </c>
      <c r="G30" s="35">
        <v>10</v>
      </c>
      <c r="H30" s="35">
        <v>-100</v>
      </c>
      <c r="I30" s="35"/>
      <c r="J30" s="35"/>
      <c r="K30" s="35">
        <v>0.1</v>
      </c>
      <c r="L30" s="36" t="s">
        <v>445</v>
      </c>
      <c r="M30" s="35">
        <f>0.11*(H30+100)/100*(I30+100)/100*(J30+100)/100</f>
        <v>0</v>
      </c>
      <c r="N30" s="35">
        <f>F30*M30</f>
        <v>0</v>
      </c>
      <c r="O30" s="36" t="s">
        <v>894</v>
      </c>
      <c r="P30" s="36" t="s">
        <v>53</v>
      </c>
      <c r="Q30" s="1" t="s">
        <v>176</v>
      </c>
      <c r="R30" s="1" t="s">
        <v>448</v>
      </c>
      <c r="S30">
        <v>0.11</v>
      </c>
      <c r="T30" s="1" t="s">
        <v>503</v>
      </c>
      <c r="V30">
        <f>N30</f>
        <v>0</v>
      </c>
    </row>
    <row r="31" spans="1:22" ht="30" customHeight="1" x14ac:dyDescent="0.3">
      <c r="A31" s="36" t="s">
        <v>448</v>
      </c>
      <c r="B31" s="36" t="s">
        <v>445</v>
      </c>
      <c r="C31" s="36" t="s">
        <v>446</v>
      </c>
      <c r="D31" s="36" t="s">
        <v>447</v>
      </c>
      <c r="E31" s="36" t="s">
        <v>53</v>
      </c>
      <c r="F31" s="35">
        <f>SUM(V29:V30)</f>
        <v>0.13200000000000001</v>
      </c>
      <c r="G31" s="35"/>
      <c r="H31" s="35"/>
      <c r="I31" s="35"/>
      <c r="J31" s="35"/>
      <c r="K31" s="35">
        <f>TRUNC(ROUNDDOWN(F31,공량설정_일위대가!C15+1)*공량설정_일위대가!B14/100, 공량설정_일위대가!C15)</f>
        <v>0.13200000000000001</v>
      </c>
      <c r="L31" s="36" t="s">
        <v>53</v>
      </c>
      <c r="M31" s="35"/>
      <c r="N31" s="35"/>
      <c r="O31" s="35" t="s">
        <v>894</v>
      </c>
      <c r="P31" s="36" t="s">
        <v>53</v>
      </c>
      <c r="Q31" s="1" t="s">
        <v>176</v>
      </c>
      <c r="R31" s="1" t="s">
        <v>53</v>
      </c>
      <c r="T31" s="1" t="s">
        <v>506</v>
      </c>
    </row>
    <row r="32" spans="1:22" ht="30" customHeight="1" x14ac:dyDescent="0.3">
      <c r="A32" s="35"/>
      <c r="B32" s="311" t="s">
        <v>991</v>
      </c>
      <c r="C32" s="311"/>
      <c r="D32" s="311"/>
      <c r="E32" s="311"/>
      <c r="F32" s="311"/>
      <c r="G32" s="311"/>
      <c r="H32" s="311"/>
      <c r="I32" s="311"/>
      <c r="J32" s="311"/>
      <c r="K32" s="311"/>
      <c r="L32" s="311"/>
      <c r="M32" s="311"/>
      <c r="N32" s="311"/>
      <c r="O32" s="311"/>
      <c r="P32" s="311"/>
    </row>
    <row r="33" spans="1:22" ht="30" customHeight="1" x14ac:dyDescent="0.3">
      <c r="A33" s="36" t="s">
        <v>476</v>
      </c>
      <c r="B33" s="36" t="s">
        <v>60</v>
      </c>
      <c r="C33" s="36" t="s">
        <v>169</v>
      </c>
      <c r="D33" s="36" t="s">
        <v>62</v>
      </c>
      <c r="E33" s="36" t="s">
        <v>455</v>
      </c>
      <c r="F33" s="35">
        <v>1</v>
      </c>
      <c r="G33" s="35">
        <v>10</v>
      </c>
      <c r="H33" s="35">
        <v>20</v>
      </c>
      <c r="I33" s="35"/>
      <c r="J33" s="35"/>
      <c r="K33" s="35">
        <v>1</v>
      </c>
      <c r="L33" s="36" t="s">
        <v>445</v>
      </c>
      <c r="M33" s="35">
        <f>0.14*(H33+100)/100*(I33+100)/100*(J33+100)/100</f>
        <v>0.16800000000000001</v>
      </c>
      <c r="N33" s="35">
        <f>F33*M33</f>
        <v>0.16800000000000001</v>
      </c>
      <c r="O33" s="36" t="s">
        <v>894</v>
      </c>
      <c r="P33" s="36" t="s">
        <v>53</v>
      </c>
      <c r="Q33" s="1" t="s">
        <v>180</v>
      </c>
      <c r="R33" s="1" t="s">
        <v>448</v>
      </c>
      <c r="S33">
        <v>0.14000000000000001</v>
      </c>
      <c r="T33" s="1" t="s">
        <v>509</v>
      </c>
      <c r="V33">
        <f>N33</f>
        <v>0.16800000000000001</v>
      </c>
    </row>
    <row r="34" spans="1:22" ht="30" customHeight="1" x14ac:dyDescent="0.3">
      <c r="A34" s="36" t="s">
        <v>476</v>
      </c>
      <c r="B34" s="36" t="s">
        <v>60</v>
      </c>
      <c r="C34" s="36" t="s">
        <v>169</v>
      </c>
      <c r="D34" s="36" t="s">
        <v>62</v>
      </c>
      <c r="E34" s="36" t="s">
        <v>455</v>
      </c>
      <c r="F34" s="35">
        <v>0.1</v>
      </c>
      <c r="G34" s="35">
        <v>10</v>
      </c>
      <c r="H34" s="35">
        <v>-100</v>
      </c>
      <c r="I34" s="35"/>
      <c r="J34" s="35"/>
      <c r="K34" s="35">
        <v>0.1</v>
      </c>
      <c r="L34" s="36" t="s">
        <v>445</v>
      </c>
      <c r="M34" s="35">
        <f>0.14*(H34+100)/100*(I34+100)/100*(J34+100)/100</f>
        <v>0</v>
      </c>
      <c r="N34" s="35">
        <f>F34*M34</f>
        <v>0</v>
      </c>
      <c r="O34" s="36" t="s">
        <v>894</v>
      </c>
      <c r="P34" s="36" t="s">
        <v>53</v>
      </c>
      <c r="Q34" s="1" t="s">
        <v>180</v>
      </c>
      <c r="R34" s="1" t="s">
        <v>448</v>
      </c>
      <c r="S34">
        <v>0.14000000000000001</v>
      </c>
      <c r="T34" s="1" t="s">
        <v>509</v>
      </c>
      <c r="V34">
        <f>N34</f>
        <v>0</v>
      </c>
    </row>
    <row r="35" spans="1:22" ht="30" customHeight="1" x14ac:dyDescent="0.3">
      <c r="A35" s="36" t="s">
        <v>448</v>
      </c>
      <c r="B35" s="36" t="s">
        <v>445</v>
      </c>
      <c r="C35" s="36" t="s">
        <v>446</v>
      </c>
      <c r="D35" s="36" t="s">
        <v>447</v>
      </c>
      <c r="E35" s="36" t="s">
        <v>53</v>
      </c>
      <c r="F35" s="35">
        <f>SUM(V33:V34)</f>
        <v>0.16800000000000001</v>
      </c>
      <c r="G35" s="35"/>
      <c r="H35" s="35"/>
      <c r="I35" s="35"/>
      <c r="J35" s="35"/>
      <c r="K35" s="35">
        <f>TRUNC(ROUNDDOWN(F35,공량설정_일위대가!C17+1)*공량설정_일위대가!B16/100, 공량설정_일위대가!C17)</f>
        <v>0.16800000000000001</v>
      </c>
      <c r="L35" s="36" t="s">
        <v>53</v>
      </c>
      <c r="M35" s="35"/>
      <c r="N35" s="35"/>
      <c r="O35" s="35" t="s">
        <v>894</v>
      </c>
      <c r="P35" s="36" t="s">
        <v>53</v>
      </c>
      <c r="Q35" s="1" t="s">
        <v>180</v>
      </c>
      <c r="R35" s="1" t="s">
        <v>53</v>
      </c>
      <c r="T35" s="1" t="s">
        <v>512</v>
      </c>
    </row>
    <row r="36" spans="1:22" ht="30" customHeight="1" x14ac:dyDescent="0.3">
      <c r="A36" s="35"/>
      <c r="B36" s="311" t="s">
        <v>992</v>
      </c>
      <c r="C36" s="311"/>
      <c r="D36" s="311"/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</row>
    <row r="37" spans="1:22" ht="30" customHeight="1" x14ac:dyDescent="0.3">
      <c r="A37" s="36" t="s">
        <v>483</v>
      </c>
      <c r="B37" s="36" t="s">
        <v>60</v>
      </c>
      <c r="C37" s="36" t="s">
        <v>318</v>
      </c>
      <c r="D37" s="36" t="s">
        <v>62</v>
      </c>
      <c r="E37" s="36" t="s">
        <v>455</v>
      </c>
      <c r="F37" s="35">
        <v>1</v>
      </c>
      <c r="G37" s="35">
        <v>10</v>
      </c>
      <c r="H37" s="35">
        <v>20</v>
      </c>
      <c r="I37" s="35"/>
      <c r="J37" s="35"/>
      <c r="K37" s="35">
        <v>1</v>
      </c>
      <c r="L37" s="36" t="s">
        <v>445</v>
      </c>
      <c r="M37" s="35">
        <f>0.34*(H37+100)/100*(I37+100)/100*(J37+100)/100</f>
        <v>0.40800000000000003</v>
      </c>
      <c r="N37" s="35">
        <f>F37*M37</f>
        <v>0.40800000000000003</v>
      </c>
      <c r="O37" s="36" t="s">
        <v>894</v>
      </c>
      <c r="P37" s="36" t="s">
        <v>53</v>
      </c>
      <c r="Q37" s="1" t="s">
        <v>325</v>
      </c>
      <c r="R37" s="1" t="s">
        <v>448</v>
      </c>
      <c r="S37">
        <v>0.34</v>
      </c>
      <c r="T37" s="1" t="s">
        <v>515</v>
      </c>
      <c r="V37">
        <f>N37</f>
        <v>0.40800000000000003</v>
      </c>
    </row>
    <row r="38" spans="1:22" ht="30" customHeight="1" x14ac:dyDescent="0.3">
      <c r="A38" s="36" t="s">
        <v>483</v>
      </c>
      <c r="B38" s="36" t="s">
        <v>60</v>
      </c>
      <c r="C38" s="36" t="s">
        <v>318</v>
      </c>
      <c r="D38" s="36" t="s">
        <v>62</v>
      </c>
      <c r="E38" s="36" t="s">
        <v>455</v>
      </c>
      <c r="F38" s="35">
        <v>0.1</v>
      </c>
      <c r="G38" s="35">
        <v>10</v>
      </c>
      <c r="H38" s="35">
        <v>-100</v>
      </c>
      <c r="I38" s="35"/>
      <c r="J38" s="35"/>
      <c r="K38" s="35">
        <v>0.1</v>
      </c>
      <c r="L38" s="36" t="s">
        <v>445</v>
      </c>
      <c r="M38" s="35">
        <f>0.34*(H38+100)/100*(I38+100)/100*(J38+100)/100</f>
        <v>0</v>
      </c>
      <c r="N38" s="35">
        <f>F38*M38</f>
        <v>0</v>
      </c>
      <c r="O38" s="36" t="s">
        <v>894</v>
      </c>
      <c r="P38" s="36" t="s">
        <v>53</v>
      </c>
      <c r="Q38" s="1" t="s">
        <v>325</v>
      </c>
      <c r="R38" s="1" t="s">
        <v>448</v>
      </c>
      <c r="S38">
        <v>0.34</v>
      </c>
      <c r="T38" s="1" t="s">
        <v>515</v>
      </c>
      <c r="V38">
        <f>N38</f>
        <v>0</v>
      </c>
    </row>
    <row r="39" spans="1:22" ht="30" customHeight="1" x14ac:dyDescent="0.3">
      <c r="A39" s="36" t="s">
        <v>448</v>
      </c>
      <c r="B39" s="36" t="s">
        <v>445</v>
      </c>
      <c r="C39" s="36" t="s">
        <v>446</v>
      </c>
      <c r="D39" s="36" t="s">
        <v>447</v>
      </c>
      <c r="E39" s="36" t="s">
        <v>53</v>
      </c>
      <c r="F39" s="35">
        <f>SUM(V37:V38)</f>
        <v>0.40800000000000003</v>
      </c>
      <c r="G39" s="35"/>
      <c r="H39" s="35"/>
      <c r="I39" s="35"/>
      <c r="J39" s="35"/>
      <c r="K39" s="35">
        <f>TRUNC(ROUNDDOWN(F39,공량설정_일위대가!C19+1)*공량설정_일위대가!B18/100, 공량설정_일위대가!C19)</f>
        <v>0.40799999999999997</v>
      </c>
      <c r="L39" s="36" t="s">
        <v>53</v>
      </c>
      <c r="M39" s="35"/>
      <c r="N39" s="35"/>
      <c r="O39" s="35" t="s">
        <v>894</v>
      </c>
      <c r="P39" s="36" t="s">
        <v>53</v>
      </c>
      <c r="Q39" s="1" t="s">
        <v>325</v>
      </c>
      <c r="R39" s="1" t="s">
        <v>53</v>
      </c>
      <c r="T39" s="1" t="s">
        <v>518</v>
      </c>
    </row>
    <row r="40" spans="1:22" ht="30" customHeight="1" x14ac:dyDescent="0.3">
      <c r="A40" s="35"/>
      <c r="B40" s="311" t="s">
        <v>993</v>
      </c>
      <c r="C40" s="311"/>
      <c r="D40" s="311"/>
      <c r="E40" s="311"/>
      <c r="F40" s="311"/>
      <c r="G40" s="311"/>
      <c r="H40" s="311"/>
      <c r="I40" s="311"/>
      <c r="J40" s="311"/>
      <c r="K40" s="311"/>
      <c r="L40" s="311"/>
      <c r="M40" s="311"/>
      <c r="N40" s="311"/>
      <c r="O40" s="311"/>
      <c r="P40" s="311"/>
    </row>
    <row r="41" spans="1:22" ht="30" customHeight="1" x14ac:dyDescent="0.3">
      <c r="A41" s="36" t="s">
        <v>522</v>
      </c>
      <c r="B41" s="36" t="s">
        <v>182</v>
      </c>
      <c r="C41" s="36" t="s">
        <v>521</v>
      </c>
      <c r="D41" s="36" t="s">
        <v>62</v>
      </c>
      <c r="E41" s="36" t="s">
        <v>455</v>
      </c>
      <c r="F41" s="35">
        <v>1</v>
      </c>
      <c r="G41" s="35">
        <v>10</v>
      </c>
      <c r="H41" s="35">
        <v>20</v>
      </c>
      <c r="I41" s="35"/>
      <c r="J41" s="35"/>
      <c r="K41" s="35">
        <v>1</v>
      </c>
      <c r="L41" s="36" t="s">
        <v>445</v>
      </c>
      <c r="M41" s="35">
        <f>0.044*(H41+100)/100*(I41+100)/100*(J41+100)/100</f>
        <v>5.2799999999999993E-2</v>
      </c>
      <c r="N41" s="35">
        <f>F41*M41</f>
        <v>5.2799999999999993E-2</v>
      </c>
      <c r="O41" s="36" t="s">
        <v>894</v>
      </c>
      <c r="P41" s="36" t="s">
        <v>53</v>
      </c>
      <c r="Q41" s="1" t="s">
        <v>185</v>
      </c>
      <c r="R41" s="1" t="s">
        <v>448</v>
      </c>
      <c r="S41">
        <v>4.3999999999999997E-2</v>
      </c>
      <c r="T41" s="1" t="s">
        <v>523</v>
      </c>
      <c r="V41">
        <f>N41</f>
        <v>5.2799999999999993E-2</v>
      </c>
    </row>
    <row r="42" spans="1:22" ht="30" customHeight="1" x14ac:dyDescent="0.3">
      <c r="A42" s="36" t="s">
        <v>522</v>
      </c>
      <c r="B42" s="36" t="s">
        <v>182</v>
      </c>
      <c r="C42" s="36" t="s">
        <v>521</v>
      </c>
      <c r="D42" s="36" t="s">
        <v>62</v>
      </c>
      <c r="E42" s="36" t="s">
        <v>455</v>
      </c>
      <c r="F42" s="35">
        <v>0.1</v>
      </c>
      <c r="G42" s="35">
        <v>10</v>
      </c>
      <c r="H42" s="35">
        <v>-100</v>
      </c>
      <c r="I42" s="35"/>
      <c r="J42" s="35"/>
      <c r="K42" s="35">
        <v>0.1</v>
      </c>
      <c r="L42" s="36" t="s">
        <v>445</v>
      </c>
      <c r="M42" s="35">
        <f>0.044*(H42+100)/100*(I42+100)/100*(J42+100)/100</f>
        <v>0</v>
      </c>
      <c r="N42" s="35">
        <f>F42*M42</f>
        <v>0</v>
      </c>
      <c r="O42" s="36" t="s">
        <v>894</v>
      </c>
      <c r="P42" s="36" t="s">
        <v>53</v>
      </c>
      <c r="Q42" s="1" t="s">
        <v>185</v>
      </c>
      <c r="R42" s="1" t="s">
        <v>448</v>
      </c>
      <c r="S42">
        <v>4.3999999999999997E-2</v>
      </c>
      <c r="T42" s="1" t="s">
        <v>523</v>
      </c>
      <c r="V42">
        <f>N42</f>
        <v>0</v>
      </c>
    </row>
    <row r="43" spans="1:22" ht="30" customHeight="1" x14ac:dyDescent="0.3">
      <c r="A43" s="36" t="s">
        <v>448</v>
      </c>
      <c r="B43" s="36" t="s">
        <v>445</v>
      </c>
      <c r="C43" s="36" t="s">
        <v>446</v>
      </c>
      <c r="D43" s="36" t="s">
        <v>447</v>
      </c>
      <c r="E43" s="36" t="s">
        <v>53</v>
      </c>
      <c r="F43" s="35">
        <f>SUM(V41:V42)</f>
        <v>5.2799999999999993E-2</v>
      </c>
      <c r="G43" s="35"/>
      <c r="H43" s="35"/>
      <c r="I43" s="35"/>
      <c r="J43" s="35"/>
      <c r="K43" s="35">
        <f>TRUNC(ROUNDDOWN(F43,공량설정_일위대가!C21+1)*공량설정_일위대가!B20/100, 공량설정_일위대가!C21)</f>
        <v>5.28E-2</v>
      </c>
      <c r="L43" s="36" t="s">
        <v>53</v>
      </c>
      <c r="M43" s="35"/>
      <c r="N43" s="35"/>
      <c r="O43" s="35" t="s">
        <v>894</v>
      </c>
      <c r="P43" s="36" t="s">
        <v>53</v>
      </c>
      <c r="Q43" s="1" t="s">
        <v>185</v>
      </c>
      <c r="R43" s="1" t="s">
        <v>53</v>
      </c>
      <c r="T43" s="1" t="s">
        <v>525</v>
      </c>
    </row>
    <row r="44" spans="1:22" ht="30" customHeight="1" x14ac:dyDescent="0.3">
      <c r="A44" s="35"/>
      <c r="B44" s="311" t="s">
        <v>994</v>
      </c>
      <c r="C44" s="311"/>
      <c r="D44" s="311"/>
      <c r="E44" s="311"/>
      <c r="F44" s="311"/>
      <c r="G44" s="311"/>
      <c r="H44" s="311"/>
      <c r="I44" s="311"/>
      <c r="J44" s="311"/>
      <c r="K44" s="311"/>
      <c r="L44" s="311"/>
      <c r="M44" s="311"/>
      <c r="N44" s="311"/>
      <c r="O44" s="311"/>
      <c r="P44" s="311"/>
    </row>
    <row r="45" spans="1:22" ht="30" customHeight="1" x14ac:dyDescent="0.3">
      <c r="A45" s="36" t="s">
        <v>529</v>
      </c>
      <c r="B45" s="36" t="s">
        <v>182</v>
      </c>
      <c r="C45" s="36" t="s">
        <v>528</v>
      </c>
      <c r="D45" s="36" t="s">
        <v>62</v>
      </c>
      <c r="E45" s="36" t="s">
        <v>455</v>
      </c>
      <c r="F45" s="35">
        <v>1</v>
      </c>
      <c r="G45" s="35">
        <v>10</v>
      </c>
      <c r="H45" s="35">
        <v>20</v>
      </c>
      <c r="I45" s="35"/>
      <c r="J45" s="35"/>
      <c r="K45" s="35">
        <v>1</v>
      </c>
      <c r="L45" s="36" t="s">
        <v>445</v>
      </c>
      <c r="M45" s="35">
        <f>0.072*(H45+100)/100*(I45+100)/100*(J45+100)/100</f>
        <v>8.6399999999999991E-2</v>
      </c>
      <c r="N45" s="35">
        <f>F45*M45</f>
        <v>8.6399999999999991E-2</v>
      </c>
      <c r="O45" s="36" t="s">
        <v>894</v>
      </c>
      <c r="P45" s="36" t="s">
        <v>53</v>
      </c>
      <c r="Q45" s="1" t="s">
        <v>189</v>
      </c>
      <c r="R45" s="1" t="s">
        <v>448</v>
      </c>
      <c r="S45">
        <v>7.1999999999999995E-2</v>
      </c>
      <c r="T45" s="1" t="s">
        <v>530</v>
      </c>
      <c r="V45">
        <f>N45</f>
        <v>8.6399999999999991E-2</v>
      </c>
    </row>
    <row r="46" spans="1:22" ht="30" customHeight="1" x14ac:dyDescent="0.3">
      <c r="A46" s="36" t="s">
        <v>529</v>
      </c>
      <c r="B46" s="36" t="s">
        <v>182</v>
      </c>
      <c r="C46" s="36" t="s">
        <v>528</v>
      </c>
      <c r="D46" s="36" t="s">
        <v>62</v>
      </c>
      <c r="E46" s="36" t="s">
        <v>455</v>
      </c>
      <c r="F46" s="35">
        <v>0.1</v>
      </c>
      <c r="G46" s="35">
        <v>10</v>
      </c>
      <c r="H46" s="35">
        <v>-100</v>
      </c>
      <c r="I46" s="35"/>
      <c r="J46" s="35"/>
      <c r="K46" s="35">
        <v>0.1</v>
      </c>
      <c r="L46" s="36" t="s">
        <v>445</v>
      </c>
      <c r="M46" s="35">
        <f>0.072*(H46+100)/100*(I46+100)/100*(J46+100)/100</f>
        <v>0</v>
      </c>
      <c r="N46" s="35">
        <f>F46*M46</f>
        <v>0</v>
      </c>
      <c r="O46" s="36" t="s">
        <v>894</v>
      </c>
      <c r="P46" s="36" t="s">
        <v>53</v>
      </c>
      <c r="Q46" s="1" t="s">
        <v>189</v>
      </c>
      <c r="R46" s="1" t="s">
        <v>448</v>
      </c>
      <c r="S46">
        <v>7.1999999999999995E-2</v>
      </c>
      <c r="T46" s="1" t="s">
        <v>530</v>
      </c>
      <c r="V46">
        <f>N46</f>
        <v>0</v>
      </c>
    </row>
    <row r="47" spans="1:22" ht="30" customHeight="1" x14ac:dyDescent="0.3">
      <c r="A47" s="36" t="s">
        <v>448</v>
      </c>
      <c r="B47" s="36" t="s">
        <v>445</v>
      </c>
      <c r="C47" s="36" t="s">
        <v>446</v>
      </c>
      <c r="D47" s="36" t="s">
        <v>447</v>
      </c>
      <c r="E47" s="36" t="s">
        <v>53</v>
      </c>
      <c r="F47" s="35">
        <f>SUM(V45:V46)</f>
        <v>8.6399999999999991E-2</v>
      </c>
      <c r="G47" s="35"/>
      <c r="H47" s="35"/>
      <c r="I47" s="35"/>
      <c r="J47" s="35"/>
      <c r="K47" s="35">
        <f>TRUNC(ROUNDDOWN(F47,공량설정_일위대가!C23+1)*공량설정_일위대가!B22/100, 공량설정_일위대가!C23)</f>
        <v>8.6400000000000005E-2</v>
      </c>
      <c r="L47" s="36" t="s">
        <v>53</v>
      </c>
      <c r="M47" s="35"/>
      <c r="N47" s="35"/>
      <c r="O47" s="35" t="s">
        <v>894</v>
      </c>
      <c r="P47" s="36" t="s">
        <v>53</v>
      </c>
      <c r="Q47" s="1" t="s">
        <v>189</v>
      </c>
      <c r="R47" s="1" t="s">
        <v>53</v>
      </c>
      <c r="T47" s="1" t="s">
        <v>532</v>
      </c>
    </row>
    <row r="48" spans="1:22" ht="30" customHeight="1" x14ac:dyDescent="0.3">
      <c r="A48" s="35"/>
      <c r="B48" s="311" t="s">
        <v>995</v>
      </c>
      <c r="C48" s="311"/>
      <c r="D48" s="311"/>
      <c r="E48" s="311"/>
      <c r="F48" s="311"/>
      <c r="G48" s="311"/>
      <c r="H48" s="311"/>
      <c r="I48" s="311"/>
      <c r="J48" s="311"/>
      <c r="K48" s="311"/>
      <c r="L48" s="311"/>
      <c r="M48" s="311"/>
      <c r="N48" s="311"/>
      <c r="O48" s="311"/>
      <c r="P48" s="311"/>
    </row>
    <row r="49" spans="1:22" ht="30" customHeight="1" x14ac:dyDescent="0.3">
      <c r="A49" s="36" t="s">
        <v>536</v>
      </c>
      <c r="B49" s="36" t="s">
        <v>182</v>
      </c>
      <c r="C49" s="36" t="s">
        <v>535</v>
      </c>
      <c r="D49" s="36" t="s">
        <v>62</v>
      </c>
      <c r="E49" s="36" t="s">
        <v>455</v>
      </c>
      <c r="F49" s="35">
        <v>1</v>
      </c>
      <c r="G49" s="35">
        <v>10</v>
      </c>
      <c r="H49" s="35">
        <v>20</v>
      </c>
      <c r="I49" s="35"/>
      <c r="J49" s="35"/>
      <c r="K49" s="35">
        <v>1</v>
      </c>
      <c r="L49" s="36" t="s">
        <v>445</v>
      </c>
      <c r="M49" s="35">
        <f>0.136*(H49+100)/100*(I49+100)/100*(J49+100)/100</f>
        <v>0.16320000000000001</v>
      </c>
      <c r="N49" s="35">
        <f>F49*M49</f>
        <v>0.16320000000000001</v>
      </c>
      <c r="O49" s="36" t="s">
        <v>894</v>
      </c>
      <c r="P49" s="36" t="s">
        <v>53</v>
      </c>
      <c r="Q49" s="1" t="s">
        <v>330</v>
      </c>
      <c r="R49" s="1" t="s">
        <v>448</v>
      </c>
      <c r="S49">
        <v>0.13600000000000001</v>
      </c>
      <c r="T49" s="1" t="s">
        <v>537</v>
      </c>
      <c r="V49">
        <f>N49</f>
        <v>0.16320000000000001</v>
      </c>
    </row>
    <row r="50" spans="1:22" ht="30" customHeight="1" x14ac:dyDescent="0.3">
      <c r="A50" s="36" t="s">
        <v>536</v>
      </c>
      <c r="B50" s="36" t="s">
        <v>182</v>
      </c>
      <c r="C50" s="36" t="s">
        <v>535</v>
      </c>
      <c r="D50" s="36" t="s">
        <v>62</v>
      </c>
      <c r="E50" s="36" t="s">
        <v>455</v>
      </c>
      <c r="F50" s="35">
        <v>0.1</v>
      </c>
      <c r="G50" s="35">
        <v>10</v>
      </c>
      <c r="H50" s="35">
        <v>-100</v>
      </c>
      <c r="I50" s="35"/>
      <c r="J50" s="35"/>
      <c r="K50" s="35">
        <v>0.1</v>
      </c>
      <c r="L50" s="36" t="s">
        <v>445</v>
      </c>
      <c r="M50" s="35">
        <f>0.136*(H50+100)/100*(I50+100)/100*(J50+100)/100</f>
        <v>0</v>
      </c>
      <c r="N50" s="35">
        <f>F50*M50</f>
        <v>0</v>
      </c>
      <c r="O50" s="36" t="s">
        <v>894</v>
      </c>
      <c r="P50" s="36" t="s">
        <v>53</v>
      </c>
      <c r="Q50" s="1" t="s">
        <v>330</v>
      </c>
      <c r="R50" s="1" t="s">
        <v>448</v>
      </c>
      <c r="S50">
        <v>0.13600000000000001</v>
      </c>
      <c r="T50" s="1" t="s">
        <v>537</v>
      </c>
      <c r="V50">
        <f>N50</f>
        <v>0</v>
      </c>
    </row>
    <row r="51" spans="1:22" ht="30" customHeight="1" x14ac:dyDescent="0.3">
      <c r="A51" s="36" t="s">
        <v>448</v>
      </c>
      <c r="B51" s="36" t="s">
        <v>445</v>
      </c>
      <c r="C51" s="36" t="s">
        <v>446</v>
      </c>
      <c r="D51" s="36" t="s">
        <v>447</v>
      </c>
      <c r="E51" s="36" t="s">
        <v>53</v>
      </c>
      <c r="F51" s="35">
        <f>SUM(V49:V50)</f>
        <v>0.16320000000000001</v>
      </c>
      <c r="G51" s="35"/>
      <c r="H51" s="35"/>
      <c r="I51" s="35"/>
      <c r="J51" s="35"/>
      <c r="K51" s="35">
        <f>TRUNC(ROUNDDOWN(F51,공량설정_일위대가!C25+1)*공량설정_일위대가!B24/100, 공량설정_일위대가!C25)</f>
        <v>0.16320000000000001</v>
      </c>
      <c r="L51" s="36" t="s">
        <v>53</v>
      </c>
      <c r="M51" s="35"/>
      <c r="N51" s="35"/>
      <c r="O51" s="35" t="s">
        <v>894</v>
      </c>
      <c r="P51" s="36" t="s">
        <v>53</v>
      </c>
      <c r="Q51" s="1" t="s">
        <v>330</v>
      </c>
      <c r="R51" s="1" t="s">
        <v>53</v>
      </c>
      <c r="T51" s="1" t="s">
        <v>539</v>
      </c>
    </row>
    <row r="52" spans="1:22" ht="30" customHeight="1" x14ac:dyDescent="0.3">
      <c r="A52" s="35"/>
      <c r="B52" s="311" t="s">
        <v>996</v>
      </c>
      <c r="C52" s="311"/>
      <c r="D52" s="311"/>
      <c r="E52" s="311"/>
      <c r="F52" s="311"/>
      <c r="G52" s="311"/>
      <c r="H52" s="311"/>
      <c r="I52" s="311"/>
      <c r="J52" s="311"/>
      <c r="K52" s="311"/>
      <c r="L52" s="311"/>
      <c r="M52" s="311"/>
      <c r="N52" s="311"/>
      <c r="O52" s="311"/>
      <c r="P52" s="311"/>
    </row>
    <row r="53" spans="1:22" ht="30" customHeight="1" x14ac:dyDescent="0.3">
      <c r="A53" s="36" t="s">
        <v>568</v>
      </c>
      <c r="B53" s="36" t="s">
        <v>126</v>
      </c>
      <c r="C53" s="36" t="s">
        <v>567</v>
      </c>
      <c r="D53" s="36" t="s">
        <v>86</v>
      </c>
      <c r="E53" s="36" t="s">
        <v>566</v>
      </c>
      <c r="F53" s="35">
        <v>1</v>
      </c>
      <c r="G53" s="35">
        <v>0</v>
      </c>
      <c r="H53" s="35">
        <v>20</v>
      </c>
      <c r="I53" s="35"/>
      <c r="J53" s="35"/>
      <c r="K53" s="35">
        <v>1</v>
      </c>
      <c r="L53" s="36" t="s">
        <v>445</v>
      </c>
      <c r="M53" s="35">
        <f>0.12*(H53+100)/100*(I53+100)/100*(J53+100)/100</f>
        <v>0.14399999999999999</v>
      </c>
      <c r="N53" s="35">
        <f>F53*M53</f>
        <v>0.14399999999999999</v>
      </c>
      <c r="O53" s="36" t="s">
        <v>894</v>
      </c>
      <c r="P53" s="36" t="s">
        <v>53</v>
      </c>
      <c r="Q53" s="1" t="s">
        <v>223</v>
      </c>
      <c r="R53" s="1" t="s">
        <v>448</v>
      </c>
      <c r="S53">
        <v>0.12</v>
      </c>
      <c r="T53" s="1" t="s">
        <v>569</v>
      </c>
      <c r="V53">
        <f>N53</f>
        <v>0.14399999999999999</v>
      </c>
    </row>
    <row r="54" spans="1:22" ht="30" customHeight="1" x14ac:dyDescent="0.3">
      <c r="A54" s="36" t="s">
        <v>448</v>
      </c>
      <c r="B54" s="36" t="s">
        <v>445</v>
      </c>
      <c r="C54" s="36" t="s">
        <v>446</v>
      </c>
      <c r="D54" s="36" t="s">
        <v>447</v>
      </c>
      <c r="E54" s="36" t="s">
        <v>53</v>
      </c>
      <c r="F54" s="35">
        <f>SUM(V53:V53)</f>
        <v>0.14399999999999999</v>
      </c>
      <c r="G54" s="35"/>
      <c r="H54" s="35"/>
      <c r="I54" s="35"/>
      <c r="J54" s="35"/>
      <c r="K54" s="35">
        <f>TRUNC(ROUNDDOWN(F54,공량설정_일위대가!C27+1)*공량설정_일위대가!B26/100, 공량설정_일위대가!C27)</f>
        <v>0.14399999999999999</v>
      </c>
      <c r="L54" s="36" t="s">
        <v>53</v>
      </c>
      <c r="M54" s="35"/>
      <c r="N54" s="35"/>
      <c r="O54" s="35" t="s">
        <v>894</v>
      </c>
      <c r="P54" s="36" t="s">
        <v>53</v>
      </c>
      <c r="Q54" s="1" t="s">
        <v>223</v>
      </c>
      <c r="R54" s="1" t="s">
        <v>53</v>
      </c>
      <c r="T54" s="1" t="s">
        <v>570</v>
      </c>
    </row>
    <row r="55" spans="1:22" ht="30" customHeight="1" x14ac:dyDescent="0.3">
      <c r="A55" s="35"/>
      <c r="B55" s="311" t="s">
        <v>997</v>
      </c>
      <c r="C55" s="311"/>
      <c r="D55" s="311"/>
      <c r="E55" s="311"/>
      <c r="F55" s="311"/>
      <c r="G55" s="311"/>
      <c r="H55" s="311"/>
      <c r="I55" s="311"/>
      <c r="J55" s="311"/>
      <c r="K55" s="311"/>
      <c r="L55" s="311"/>
      <c r="M55" s="311"/>
      <c r="N55" s="311"/>
      <c r="O55" s="311"/>
      <c r="P55" s="311"/>
    </row>
    <row r="56" spans="1:22" ht="30" customHeight="1" x14ac:dyDescent="0.3">
      <c r="A56" s="36" t="s">
        <v>574</v>
      </c>
      <c r="B56" s="36" t="s">
        <v>126</v>
      </c>
      <c r="C56" s="36" t="s">
        <v>573</v>
      </c>
      <c r="D56" s="36" t="s">
        <v>86</v>
      </c>
      <c r="E56" s="36" t="s">
        <v>566</v>
      </c>
      <c r="F56" s="35">
        <v>1</v>
      </c>
      <c r="G56" s="35">
        <v>0</v>
      </c>
      <c r="H56" s="35">
        <v>20</v>
      </c>
      <c r="I56" s="35"/>
      <c r="J56" s="35"/>
      <c r="K56" s="35">
        <v>1</v>
      </c>
      <c r="L56" s="36" t="s">
        <v>445</v>
      </c>
      <c r="M56" s="35">
        <f>0.12*(H56+100)/100*(I56+100)/100*(J56+100)/100</f>
        <v>0.14399999999999999</v>
      </c>
      <c r="N56" s="35">
        <f>F56*M56</f>
        <v>0.14399999999999999</v>
      </c>
      <c r="O56" s="36" t="s">
        <v>894</v>
      </c>
      <c r="P56" s="36" t="s">
        <v>53</v>
      </c>
      <c r="Q56" s="1" t="s">
        <v>129</v>
      </c>
      <c r="R56" s="1" t="s">
        <v>448</v>
      </c>
      <c r="S56">
        <v>0.12</v>
      </c>
      <c r="T56" s="1" t="s">
        <v>575</v>
      </c>
      <c r="V56">
        <f>N56</f>
        <v>0.14399999999999999</v>
      </c>
    </row>
    <row r="57" spans="1:22" ht="30" customHeight="1" x14ac:dyDescent="0.3">
      <c r="A57" s="36" t="s">
        <v>448</v>
      </c>
      <c r="B57" s="36" t="s">
        <v>445</v>
      </c>
      <c r="C57" s="36" t="s">
        <v>446</v>
      </c>
      <c r="D57" s="36" t="s">
        <v>447</v>
      </c>
      <c r="E57" s="36" t="s">
        <v>53</v>
      </c>
      <c r="F57" s="35">
        <f>SUM(V56:V56)</f>
        <v>0.14399999999999999</v>
      </c>
      <c r="G57" s="35"/>
      <c r="H57" s="35"/>
      <c r="I57" s="35"/>
      <c r="J57" s="35"/>
      <c r="K57" s="35">
        <f>TRUNC(ROUNDDOWN(F57,공량설정_일위대가!C29+1)*공량설정_일위대가!B28/100, 공량설정_일위대가!C29)</f>
        <v>0.14399999999999999</v>
      </c>
      <c r="L57" s="36" t="s">
        <v>53</v>
      </c>
      <c r="M57" s="35"/>
      <c r="N57" s="35"/>
      <c r="O57" s="35" t="s">
        <v>894</v>
      </c>
      <c r="P57" s="36" t="s">
        <v>53</v>
      </c>
      <c r="Q57" s="1" t="s">
        <v>129</v>
      </c>
      <c r="R57" s="1" t="s">
        <v>53</v>
      </c>
      <c r="T57" s="1" t="s">
        <v>576</v>
      </c>
    </row>
    <row r="58" spans="1:22" ht="30" customHeight="1" x14ac:dyDescent="0.3">
      <c r="A58" s="35"/>
      <c r="B58" s="311" t="s">
        <v>998</v>
      </c>
      <c r="C58" s="311"/>
      <c r="D58" s="311"/>
      <c r="E58" s="311"/>
      <c r="F58" s="311"/>
      <c r="G58" s="311"/>
      <c r="H58" s="311"/>
      <c r="I58" s="311"/>
      <c r="J58" s="311"/>
      <c r="K58" s="311"/>
      <c r="L58" s="311"/>
      <c r="M58" s="311"/>
      <c r="N58" s="311"/>
      <c r="O58" s="311"/>
      <c r="P58" s="311"/>
    </row>
    <row r="59" spans="1:22" ht="30" customHeight="1" x14ac:dyDescent="0.3">
      <c r="A59" s="36" t="s">
        <v>580</v>
      </c>
      <c r="B59" s="36" t="s">
        <v>131</v>
      </c>
      <c r="C59" s="36" t="s">
        <v>579</v>
      </c>
      <c r="D59" s="36" t="s">
        <v>86</v>
      </c>
      <c r="E59" s="36" t="s">
        <v>566</v>
      </c>
      <c r="F59" s="35">
        <v>1</v>
      </c>
      <c r="G59" s="35">
        <v>0</v>
      </c>
      <c r="H59" s="35">
        <v>20</v>
      </c>
      <c r="I59" s="35"/>
      <c r="J59" s="35"/>
      <c r="K59" s="35">
        <v>1</v>
      </c>
      <c r="L59" s="36" t="s">
        <v>445</v>
      </c>
      <c r="M59" s="35">
        <f>0.2*(H59+100)/100*(I59+100)/100*(J59+100)/100</f>
        <v>0.24</v>
      </c>
      <c r="N59" s="35">
        <f>F59*M59</f>
        <v>0.24</v>
      </c>
      <c r="O59" s="36" t="s">
        <v>894</v>
      </c>
      <c r="P59" s="36" t="s">
        <v>53</v>
      </c>
      <c r="Q59" s="1" t="s">
        <v>134</v>
      </c>
      <c r="R59" s="1" t="s">
        <v>448</v>
      </c>
      <c r="S59">
        <v>0.2</v>
      </c>
      <c r="T59" s="1" t="s">
        <v>581</v>
      </c>
      <c r="V59">
        <f>N59</f>
        <v>0.24</v>
      </c>
    </row>
    <row r="60" spans="1:22" ht="30" customHeight="1" x14ac:dyDescent="0.3">
      <c r="A60" s="36" t="s">
        <v>448</v>
      </c>
      <c r="B60" s="36" t="s">
        <v>445</v>
      </c>
      <c r="C60" s="36" t="s">
        <v>446</v>
      </c>
      <c r="D60" s="36" t="s">
        <v>447</v>
      </c>
      <c r="E60" s="36" t="s">
        <v>53</v>
      </c>
      <c r="F60" s="35">
        <f>SUM(V59:V59)</f>
        <v>0.24</v>
      </c>
      <c r="G60" s="35"/>
      <c r="H60" s="35"/>
      <c r="I60" s="35"/>
      <c r="J60" s="35"/>
      <c r="K60" s="35">
        <f>TRUNC(ROUNDDOWN(F60,공량설정_일위대가!C31+1)*공량설정_일위대가!B30/100, 공량설정_일위대가!C31)</f>
        <v>0.24</v>
      </c>
      <c r="L60" s="36" t="s">
        <v>53</v>
      </c>
      <c r="M60" s="35"/>
      <c r="N60" s="35"/>
      <c r="O60" s="35" t="s">
        <v>894</v>
      </c>
      <c r="P60" s="36" t="s">
        <v>53</v>
      </c>
      <c r="Q60" s="1" t="s">
        <v>134</v>
      </c>
      <c r="R60" s="1" t="s">
        <v>53</v>
      </c>
      <c r="T60" s="1" t="s">
        <v>582</v>
      </c>
    </row>
    <row r="61" spans="1:22" ht="30" customHeight="1" x14ac:dyDescent="0.3">
      <c r="A61" s="35"/>
      <c r="B61" s="311" t="s">
        <v>999</v>
      </c>
      <c r="C61" s="311"/>
      <c r="D61" s="311"/>
      <c r="E61" s="311"/>
      <c r="F61" s="311"/>
      <c r="G61" s="311"/>
      <c r="H61" s="311"/>
      <c r="I61" s="311"/>
      <c r="J61" s="311"/>
      <c r="K61" s="311"/>
      <c r="L61" s="311"/>
      <c r="M61" s="311"/>
      <c r="N61" s="311"/>
      <c r="O61" s="311"/>
      <c r="P61" s="311"/>
    </row>
    <row r="62" spans="1:22" ht="30" customHeight="1" x14ac:dyDescent="0.3">
      <c r="A62" s="36" t="s">
        <v>586</v>
      </c>
      <c r="B62" s="36" t="s">
        <v>131</v>
      </c>
      <c r="C62" s="36" t="s">
        <v>585</v>
      </c>
      <c r="D62" s="36" t="s">
        <v>86</v>
      </c>
      <c r="E62" s="36" t="s">
        <v>566</v>
      </c>
      <c r="F62" s="35">
        <v>1</v>
      </c>
      <c r="G62" s="35">
        <v>0</v>
      </c>
      <c r="H62" s="35">
        <v>20</v>
      </c>
      <c r="I62" s="35"/>
      <c r="J62" s="35"/>
      <c r="K62" s="35">
        <v>1</v>
      </c>
      <c r="L62" s="36" t="s">
        <v>445</v>
      </c>
      <c r="M62" s="35">
        <f>0.2*(H62+100)/100*(I62+100)/100*(J62+100)/100</f>
        <v>0.24</v>
      </c>
      <c r="N62" s="35">
        <f>F62*M62</f>
        <v>0.24</v>
      </c>
      <c r="O62" s="36" t="s">
        <v>894</v>
      </c>
      <c r="P62" s="36" t="s">
        <v>53</v>
      </c>
      <c r="Q62" s="1" t="s">
        <v>138</v>
      </c>
      <c r="R62" s="1" t="s">
        <v>448</v>
      </c>
      <c r="S62">
        <v>0.2</v>
      </c>
      <c r="T62" s="1" t="s">
        <v>587</v>
      </c>
      <c r="V62">
        <f>N62</f>
        <v>0.24</v>
      </c>
    </row>
    <row r="63" spans="1:22" ht="30" customHeight="1" x14ac:dyDescent="0.3">
      <c r="A63" s="36" t="s">
        <v>448</v>
      </c>
      <c r="B63" s="36" t="s">
        <v>445</v>
      </c>
      <c r="C63" s="36" t="s">
        <v>446</v>
      </c>
      <c r="D63" s="36" t="s">
        <v>447</v>
      </c>
      <c r="E63" s="36" t="s">
        <v>53</v>
      </c>
      <c r="F63" s="35">
        <f>SUM(V62:V62)</f>
        <v>0.24</v>
      </c>
      <c r="G63" s="35"/>
      <c r="H63" s="35"/>
      <c r="I63" s="35"/>
      <c r="J63" s="35"/>
      <c r="K63" s="35">
        <f>TRUNC(ROUNDDOWN(F63,공량설정_일위대가!C33+1)*공량설정_일위대가!B32/100, 공량설정_일위대가!C33)</f>
        <v>0.24</v>
      </c>
      <c r="L63" s="36" t="s">
        <v>53</v>
      </c>
      <c r="M63" s="35"/>
      <c r="N63" s="35"/>
      <c r="O63" s="35" t="s">
        <v>894</v>
      </c>
      <c r="P63" s="36" t="s">
        <v>53</v>
      </c>
      <c r="Q63" s="1" t="s">
        <v>138</v>
      </c>
      <c r="R63" s="1" t="s">
        <v>53</v>
      </c>
      <c r="T63" s="1" t="s">
        <v>588</v>
      </c>
    </row>
    <row r="64" spans="1:22" ht="30" customHeight="1" x14ac:dyDescent="0.3">
      <c r="A64" s="35"/>
      <c r="B64" s="311" t="s">
        <v>1000</v>
      </c>
      <c r="C64" s="311"/>
      <c r="D64" s="311"/>
      <c r="E64" s="311"/>
      <c r="F64" s="311"/>
      <c r="G64" s="311"/>
      <c r="H64" s="311"/>
      <c r="I64" s="311"/>
      <c r="J64" s="311"/>
      <c r="K64" s="311"/>
      <c r="L64" s="311"/>
      <c r="M64" s="311"/>
      <c r="N64" s="311"/>
      <c r="O64" s="311"/>
      <c r="P64" s="311"/>
    </row>
    <row r="65" spans="1:22" ht="30" customHeight="1" x14ac:dyDescent="0.3">
      <c r="A65" s="36" t="s">
        <v>591</v>
      </c>
      <c r="B65" s="36" t="s">
        <v>361</v>
      </c>
      <c r="C65" s="36" t="s">
        <v>362</v>
      </c>
      <c r="D65" s="36" t="s">
        <v>86</v>
      </c>
      <c r="E65" s="36" t="s">
        <v>441</v>
      </c>
      <c r="F65" s="35">
        <v>1</v>
      </c>
      <c r="G65" s="35">
        <v>0</v>
      </c>
      <c r="H65" s="35"/>
      <c r="I65" s="35"/>
      <c r="J65" s="35"/>
      <c r="K65" s="35">
        <v>1</v>
      </c>
      <c r="L65" s="36" t="s">
        <v>445</v>
      </c>
      <c r="M65" s="35">
        <f>0.04*(H65+100)/100*(I65+100)/100*(J65+100)/100</f>
        <v>0.04</v>
      </c>
      <c r="N65" s="35">
        <f>F65*M65</f>
        <v>0.04</v>
      </c>
      <c r="O65" s="36" t="s">
        <v>894</v>
      </c>
      <c r="P65" s="36" t="s">
        <v>53</v>
      </c>
      <c r="Q65" s="1" t="s">
        <v>364</v>
      </c>
      <c r="R65" s="1" t="s">
        <v>448</v>
      </c>
      <c r="S65">
        <v>0.04</v>
      </c>
      <c r="T65" s="1" t="s">
        <v>592</v>
      </c>
      <c r="V65">
        <f>N65</f>
        <v>0.04</v>
      </c>
    </row>
    <row r="66" spans="1:22" ht="30" customHeight="1" x14ac:dyDescent="0.3">
      <c r="A66" s="36" t="s">
        <v>448</v>
      </c>
      <c r="B66" s="36" t="s">
        <v>445</v>
      </c>
      <c r="C66" s="36" t="s">
        <v>446</v>
      </c>
      <c r="D66" s="36" t="s">
        <v>447</v>
      </c>
      <c r="E66" s="36" t="s">
        <v>53</v>
      </c>
      <c r="F66" s="35">
        <f>SUM(V65:V65)</f>
        <v>0.04</v>
      </c>
      <c r="G66" s="35"/>
      <c r="H66" s="35"/>
      <c r="I66" s="35"/>
      <c r="J66" s="35"/>
      <c r="K66" s="35">
        <f>TRUNC(ROUNDDOWN(F66,공량설정_일위대가!C35+1)*공량설정_일위대가!B34/100, 공량설정_일위대가!C35)</f>
        <v>0.04</v>
      </c>
      <c r="L66" s="36" t="s">
        <v>53</v>
      </c>
      <c r="M66" s="35"/>
      <c r="N66" s="35"/>
      <c r="O66" s="35" t="s">
        <v>894</v>
      </c>
      <c r="P66" s="36" t="s">
        <v>53</v>
      </c>
      <c r="Q66" s="1" t="s">
        <v>364</v>
      </c>
      <c r="R66" s="1" t="s">
        <v>53</v>
      </c>
      <c r="T66" s="1" t="s">
        <v>593</v>
      </c>
    </row>
    <row r="67" spans="1:22" ht="30" customHeight="1" x14ac:dyDescent="0.3">
      <c r="A67" s="35"/>
      <c r="B67" s="311" t="s">
        <v>1001</v>
      </c>
      <c r="C67" s="311"/>
      <c r="D67" s="311"/>
      <c r="E67" s="311"/>
      <c r="F67" s="311"/>
      <c r="G67" s="311"/>
      <c r="H67" s="311"/>
      <c r="I67" s="311"/>
      <c r="J67" s="311"/>
      <c r="K67" s="311"/>
      <c r="L67" s="311"/>
      <c r="M67" s="311"/>
      <c r="N67" s="311"/>
      <c r="O67" s="311"/>
      <c r="P67" s="311"/>
    </row>
    <row r="68" spans="1:22" ht="30" customHeight="1" x14ac:dyDescent="0.3">
      <c r="A68" s="36" t="s">
        <v>596</v>
      </c>
      <c r="B68" s="36" t="s">
        <v>361</v>
      </c>
      <c r="C68" s="36" t="s">
        <v>366</v>
      </c>
      <c r="D68" s="36" t="s">
        <v>86</v>
      </c>
      <c r="E68" s="36" t="s">
        <v>441</v>
      </c>
      <c r="F68" s="35">
        <v>1</v>
      </c>
      <c r="G68" s="35">
        <v>0</v>
      </c>
      <c r="H68" s="35"/>
      <c r="I68" s="35"/>
      <c r="J68" s="35"/>
      <c r="K68" s="35">
        <v>1</v>
      </c>
      <c r="L68" s="36" t="s">
        <v>445</v>
      </c>
      <c r="M68" s="35">
        <f>0.22*(H68+100)/100*(I68+100)/100*(J68+100)/100</f>
        <v>0.22</v>
      </c>
      <c r="N68" s="35">
        <f>F68*M68</f>
        <v>0.22</v>
      </c>
      <c r="O68" s="36" t="s">
        <v>894</v>
      </c>
      <c r="P68" s="36" t="s">
        <v>53</v>
      </c>
      <c r="Q68" s="1" t="s">
        <v>368</v>
      </c>
      <c r="R68" s="1" t="s">
        <v>448</v>
      </c>
      <c r="S68">
        <v>0.22</v>
      </c>
      <c r="T68" s="1" t="s">
        <v>597</v>
      </c>
      <c r="V68">
        <f>N68</f>
        <v>0.22</v>
      </c>
    </row>
    <row r="69" spans="1:22" ht="30" customHeight="1" x14ac:dyDescent="0.3">
      <c r="A69" s="36" t="s">
        <v>448</v>
      </c>
      <c r="B69" s="36" t="s">
        <v>445</v>
      </c>
      <c r="C69" s="36" t="s">
        <v>446</v>
      </c>
      <c r="D69" s="36" t="s">
        <v>447</v>
      </c>
      <c r="E69" s="36" t="s">
        <v>53</v>
      </c>
      <c r="F69" s="35">
        <f>SUM(V68:V68)</f>
        <v>0.22</v>
      </c>
      <c r="G69" s="35"/>
      <c r="H69" s="35"/>
      <c r="I69" s="35"/>
      <c r="J69" s="35"/>
      <c r="K69" s="35">
        <f>TRUNC(ROUNDDOWN(F69,공량설정_일위대가!C37+1)*공량설정_일위대가!B36/100, 공량설정_일위대가!C37)</f>
        <v>0.22</v>
      </c>
      <c r="L69" s="36" t="s">
        <v>53</v>
      </c>
      <c r="M69" s="35"/>
      <c r="N69" s="35"/>
      <c r="O69" s="35" t="s">
        <v>894</v>
      </c>
      <c r="P69" s="36" t="s">
        <v>53</v>
      </c>
      <c r="Q69" s="1" t="s">
        <v>368</v>
      </c>
      <c r="R69" s="1" t="s">
        <v>53</v>
      </c>
      <c r="T69" s="1" t="s">
        <v>598</v>
      </c>
    </row>
    <row r="70" spans="1:22" ht="30" customHeight="1" x14ac:dyDescent="0.3">
      <c r="A70" s="35"/>
      <c r="B70" s="311" t="s">
        <v>1002</v>
      </c>
      <c r="C70" s="311"/>
      <c r="D70" s="311"/>
      <c r="E70" s="311"/>
      <c r="F70" s="311"/>
      <c r="G70" s="311"/>
      <c r="H70" s="311"/>
      <c r="I70" s="311"/>
      <c r="J70" s="311"/>
      <c r="K70" s="311"/>
      <c r="L70" s="311"/>
      <c r="M70" s="311"/>
      <c r="N70" s="311"/>
      <c r="O70" s="311"/>
      <c r="P70" s="311"/>
    </row>
    <row r="71" spans="1:22" ht="30" customHeight="1" x14ac:dyDescent="0.3">
      <c r="A71" s="36" t="s">
        <v>608</v>
      </c>
      <c r="B71" s="36" t="s">
        <v>606</v>
      </c>
      <c r="C71" s="36" t="s">
        <v>607</v>
      </c>
      <c r="D71" s="36" t="s">
        <v>86</v>
      </c>
      <c r="E71" s="36" t="s">
        <v>601</v>
      </c>
      <c r="F71" s="35">
        <v>1</v>
      </c>
      <c r="G71" s="35">
        <v>0</v>
      </c>
      <c r="H71" s="35">
        <v>50</v>
      </c>
      <c r="I71" s="35"/>
      <c r="J71" s="35"/>
      <c r="K71" s="35">
        <v>1</v>
      </c>
      <c r="L71" s="36" t="s">
        <v>445</v>
      </c>
      <c r="M71" s="35">
        <f>0.036*(H71+100)/100*(I71+100)/100*(J71+100)/100</f>
        <v>5.3999999999999992E-2</v>
      </c>
      <c r="N71" s="35">
        <f>F71*M71</f>
        <v>5.3999999999999992E-2</v>
      </c>
      <c r="O71" s="36" t="s">
        <v>894</v>
      </c>
      <c r="P71" s="36" t="s">
        <v>53</v>
      </c>
      <c r="Q71" s="1" t="s">
        <v>124</v>
      </c>
      <c r="R71" s="1" t="s">
        <v>448</v>
      </c>
      <c r="S71">
        <v>3.5999999999999997E-2</v>
      </c>
      <c r="T71" s="1" t="s">
        <v>609</v>
      </c>
      <c r="V71">
        <f>N71</f>
        <v>5.3999999999999992E-2</v>
      </c>
    </row>
    <row r="72" spans="1:22" ht="30" customHeight="1" x14ac:dyDescent="0.3">
      <c r="A72" s="36" t="s">
        <v>448</v>
      </c>
      <c r="B72" s="36" t="s">
        <v>445</v>
      </c>
      <c r="C72" s="36" t="s">
        <v>446</v>
      </c>
      <c r="D72" s="36" t="s">
        <v>447</v>
      </c>
      <c r="E72" s="36" t="s">
        <v>53</v>
      </c>
      <c r="F72" s="35">
        <f>SUM(V71:V71)</f>
        <v>5.3999999999999992E-2</v>
      </c>
      <c r="G72" s="35"/>
      <c r="H72" s="35"/>
      <c r="I72" s="35"/>
      <c r="J72" s="35"/>
      <c r="K72" s="35">
        <f>TRUNC(ROUNDDOWN(F72,공량설정_일위대가!C39+1)*공량설정_일위대가!B38/100, 공량설정_일위대가!C39)</f>
        <v>5.3999999999999999E-2</v>
      </c>
      <c r="L72" s="36" t="s">
        <v>53</v>
      </c>
      <c r="M72" s="35"/>
      <c r="N72" s="35"/>
      <c r="O72" s="35" t="s">
        <v>894</v>
      </c>
      <c r="P72" s="36" t="s">
        <v>53</v>
      </c>
      <c r="Q72" s="1" t="s">
        <v>124</v>
      </c>
      <c r="R72" s="1" t="s">
        <v>53</v>
      </c>
      <c r="T72" s="1" t="s">
        <v>621</v>
      </c>
    </row>
    <row r="73" spans="1:22" ht="30" customHeight="1" x14ac:dyDescent="0.3">
      <c r="A73" s="35"/>
      <c r="B73" s="311" t="s">
        <v>1003</v>
      </c>
      <c r="C73" s="311"/>
      <c r="D73" s="311"/>
      <c r="E73" s="311"/>
      <c r="F73" s="311"/>
      <c r="G73" s="311"/>
      <c r="H73" s="311"/>
      <c r="I73" s="311"/>
      <c r="J73" s="311"/>
      <c r="K73" s="311"/>
      <c r="L73" s="311"/>
      <c r="M73" s="311"/>
      <c r="N73" s="311"/>
      <c r="O73" s="311"/>
      <c r="P73" s="311"/>
    </row>
    <row r="74" spans="1:22" ht="30" customHeight="1" x14ac:dyDescent="0.3">
      <c r="A74" s="36" t="s">
        <v>608</v>
      </c>
      <c r="B74" s="36" t="s">
        <v>606</v>
      </c>
      <c r="C74" s="36" t="s">
        <v>607</v>
      </c>
      <c r="D74" s="36" t="s">
        <v>86</v>
      </c>
      <c r="E74" s="36" t="s">
        <v>601</v>
      </c>
      <c r="F74" s="35">
        <v>1</v>
      </c>
      <c r="G74" s="35">
        <v>0</v>
      </c>
      <c r="H74" s="35">
        <v>50</v>
      </c>
      <c r="I74" s="35"/>
      <c r="J74" s="35"/>
      <c r="K74" s="35">
        <v>1</v>
      </c>
      <c r="L74" s="36" t="s">
        <v>445</v>
      </c>
      <c r="M74" s="35">
        <f>0.036*(H74+100)/100*(I74+100)/100*(J74+100)/100</f>
        <v>5.3999999999999992E-2</v>
      </c>
      <c r="N74" s="35">
        <f>F74*M74</f>
        <v>5.3999999999999992E-2</v>
      </c>
      <c r="O74" s="36" t="s">
        <v>894</v>
      </c>
      <c r="P74" s="36" t="s">
        <v>53</v>
      </c>
      <c r="Q74" s="1" t="s">
        <v>206</v>
      </c>
      <c r="R74" s="1" t="s">
        <v>448</v>
      </c>
      <c r="S74">
        <v>3.5999999999999997E-2</v>
      </c>
      <c r="T74" s="1" t="s">
        <v>625</v>
      </c>
      <c r="V74">
        <f>N74</f>
        <v>5.3999999999999992E-2</v>
      </c>
    </row>
    <row r="75" spans="1:22" ht="30" customHeight="1" x14ac:dyDescent="0.3">
      <c r="A75" s="36" t="s">
        <v>448</v>
      </c>
      <c r="B75" s="36" t="s">
        <v>445</v>
      </c>
      <c r="C75" s="36" t="s">
        <v>446</v>
      </c>
      <c r="D75" s="36" t="s">
        <v>447</v>
      </c>
      <c r="E75" s="36" t="s">
        <v>53</v>
      </c>
      <c r="F75" s="35">
        <f>SUM(V74:V74)</f>
        <v>5.3999999999999992E-2</v>
      </c>
      <c r="G75" s="35"/>
      <c r="H75" s="35"/>
      <c r="I75" s="35"/>
      <c r="J75" s="35"/>
      <c r="K75" s="35">
        <f>TRUNC(ROUNDDOWN(F75,공량설정_일위대가!C41+1)*공량설정_일위대가!B40/100, 공량설정_일위대가!C41)</f>
        <v>5.3999999999999999E-2</v>
      </c>
      <c r="L75" s="36" t="s">
        <v>53</v>
      </c>
      <c r="M75" s="35"/>
      <c r="N75" s="35"/>
      <c r="O75" s="35" t="s">
        <v>894</v>
      </c>
      <c r="P75" s="36" t="s">
        <v>53</v>
      </c>
      <c r="Q75" s="1" t="s">
        <v>206</v>
      </c>
      <c r="R75" s="1" t="s">
        <v>53</v>
      </c>
      <c r="T75" s="1" t="s">
        <v>631</v>
      </c>
    </row>
    <row r="76" spans="1:22" ht="30" customHeight="1" x14ac:dyDescent="0.3">
      <c r="A76" s="35"/>
      <c r="B76" s="311" t="s">
        <v>1004</v>
      </c>
      <c r="C76" s="311"/>
      <c r="D76" s="311"/>
      <c r="E76" s="311"/>
      <c r="F76" s="311"/>
      <c r="G76" s="311"/>
      <c r="H76" s="311"/>
      <c r="I76" s="311"/>
      <c r="J76" s="311"/>
      <c r="K76" s="311"/>
      <c r="L76" s="311"/>
      <c r="M76" s="311"/>
      <c r="N76" s="311"/>
      <c r="O76" s="311"/>
      <c r="P76" s="311"/>
    </row>
    <row r="77" spans="1:22" ht="30" customHeight="1" x14ac:dyDescent="0.3">
      <c r="A77" s="36" t="s">
        <v>608</v>
      </c>
      <c r="B77" s="36" t="s">
        <v>606</v>
      </c>
      <c r="C77" s="36" t="s">
        <v>607</v>
      </c>
      <c r="D77" s="36" t="s">
        <v>86</v>
      </c>
      <c r="E77" s="36" t="s">
        <v>601</v>
      </c>
      <c r="F77" s="35">
        <v>1</v>
      </c>
      <c r="G77" s="35">
        <v>0</v>
      </c>
      <c r="H77" s="35">
        <v>50</v>
      </c>
      <c r="I77" s="35"/>
      <c r="J77" s="35"/>
      <c r="K77" s="35">
        <v>1</v>
      </c>
      <c r="L77" s="36" t="s">
        <v>445</v>
      </c>
      <c r="M77" s="35">
        <f>0.036*(H77+100)/100*(I77+100)/100*(J77+100)/100</f>
        <v>5.3999999999999992E-2</v>
      </c>
      <c r="N77" s="35">
        <f>F77*M77</f>
        <v>5.3999999999999992E-2</v>
      </c>
      <c r="O77" s="36" t="s">
        <v>894</v>
      </c>
      <c r="P77" s="36" t="s">
        <v>53</v>
      </c>
      <c r="Q77" s="1" t="s">
        <v>210</v>
      </c>
      <c r="R77" s="1" t="s">
        <v>448</v>
      </c>
      <c r="S77">
        <v>3.5999999999999997E-2</v>
      </c>
      <c r="T77" s="1" t="s">
        <v>635</v>
      </c>
      <c r="V77">
        <f>N77</f>
        <v>5.3999999999999992E-2</v>
      </c>
    </row>
    <row r="78" spans="1:22" ht="30" customHeight="1" x14ac:dyDescent="0.3">
      <c r="A78" s="36" t="s">
        <v>448</v>
      </c>
      <c r="B78" s="36" t="s">
        <v>445</v>
      </c>
      <c r="C78" s="36" t="s">
        <v>446</v>
      </c>
      <c r="D78" s="36" t="s">
        <v>447</v>
      </c>
      <c r="E78" s="36" t="s">
        <v>53</v>
      </c>
      <c r="F78" s="35">
        <f>SUM(V77:V77)</f>
        <v>5.3999999999999992E-2</v>
      </c>
      <c r="G78" s="35"/>
      <c r="H78" s="35"/>
      <c r="I78" s="35"/>
      <c r="J78" s="35"/>
      <c r="K78" s="35">
        <f>TRUNC(ROUNDDOWN(F78,공량설정_일위대가!C43+1)*공량설정_일위대가!B42/100, 공량설정_일위대가!C43)</f>
        <v>5.3999999999999999E-2</v>
      </c>
      <c r="L78" s="36" t="s">
        <v>53</v>
      </c>
      <c r="M78" s="35"/>
      <c r="N78" s="35"/>
      <c r="O78" s="35" t="s">
        <v>894</v>
      </c>
      <c r="P78" s="36" t="s">
        <v>53</v>
      </c>
      <c r="Q78" s="1" t="s">
        <v>210</v>
      </c>
      <c r="R78" s="1" t="s">
        <v>53</v>
      </c>
      <c r="T78" s="1" t="s">
        <v>641</v>
      </c>
    </row>
    <row r="79" spans="1:22" ht="30" customHeight="1" x14ac:dyDescent="0.3">
      <c r="A79" s="35"/>
      <c r="B79" s="311" t="s">
        <v>1005</v>
      </c>
      <c r="C79" s="311"/>
      <c r="D79" s="311"/>
      <c r="E79" s="311"/>
      <c r="F79" s="311"/>
      <c r="G79" s="311"/>
      <c r="H79" s="311"/>
      <c r="I79" s="311"/>
      <c r="J79" s="311"/>
      <c r="K79" s="311"/>
      <c r="L79" s="311"/>
      <c r="M79" s="311"/>
      <c r="N79" s="311"/>
      <c r="O79" s="311"/>
      <c r="P79" s="311"/>
    </row>
    <row r="80" spans="1:22" ht="30" customHeight="1" x14ac:dyDescent="0.3">
      <c r="A80" s="36" t="s">
        <v>608</v>
      </c>
      <c r="B80" s="36" t="s">
        <v>606</v>
      </c>
      <c r="C80" s="36" t="s">
        <v>607</v>
      </c>
      <c r="D80" s="36" t="s">
        <v>86</v>
      </c>
      <c r="E80" s="36" t="s">
        <v>601</v>
      </c>
      <c r="F80" s="35">
        <v>1</v>
      </c>
      <c r="G80" s="35">
        <v>0</v>
      </c>
      <c r="H80" s="35">
        <v>50</v>
      </c>
      <c r="I80" s="35"/>
      <c r="J80" s="35"/>
      <c r="K80" s="35">
        <v>1</v>
      </c>
      <c r="L80" s="36" t="s">
        <v>445</v>
      </c>
      <c r="M80" s="35">
        <f>0.036*(H80+100)/100*(I80+100)/100*(J80+100)/100</f>
        <v>5.3999999999999992E-2</v>
      </c>
      <c r="N80" s="35">
        <f>F80*M80</f>
        <v>5.3999999999999992E-2</v>
      </c>
      <c r="O80" s="36" t="s">
        <v>894</v>
      </c>
      <c r="P80" s="36" t="s">
        <v>53</v>
      </c>
      <c r="Q80" s="1" t="s">
        <v>344</v>
      </c>
      <c r="R80" s="1" t="s">
        <v>448</v>
      </c>
      <c r="S80">
        <v>3.5999999999999997E-2</v>
      </c>
      <c r="T80" s="1" t="s">
        <v>645</v>
      </c>
      <c r="V80">
        <f>N80</f>
        <v>5.3999999999999992E-2</v>
      </c>
    </row>
    <row r="81" spans="1:24" ht="30" customHeight="1" x14ac:dyDescent="0.3">
      <c r="A81" s="36" t="s">
        <v>448</v>
      </c>
      <c r="B81" s="36" t="s">
        <v>445</v>
      </c>
      <c r="C81" s="36" t="s">
        <v>446</v>
      </c>
      <c r="D81" s="36" t="s">
        <v>447</v>
      </c>
      <c r="E81" s="36" t="s">
        <v>53</v>
      </c>
      <c r="F81" s="35">
        <f>SUM(V80:V80)</f>
        <v>5.3999999999999992E-2</v>
      </c>
      <c r="G81" s="35"/>
      <c r="H81" s="35"/>
      <c r="I81" s="35"/>
      <c r="J81" s="35"/>
      <c r="K81" s="35">
        <f>TRUNC(ROUNDDOWN(F81,공량설정_일위대가!C45+1)*공량설정_일위대가!B44/100, 공량설정_일위대가!C45)</f>
        <v>5.3999999999999999E-2</v>
      </c>
      <c r="L81" s="36" t="s">
        <v>53</v>
      </c>
      <c r="M81" s="35"/>
      <c r="N81" s="35"/>
      <c r="O81" s="35" t="s">
        <v>894</v>
      </c>
      <c r="P81" s="36" t="s">
        <v>53</v>
      </c>
      <c r="Q81" s="1" t="s">
        <v>344</v>
      </c>
      <c r="R81" s="1" t="s">
        <v>53</v>
      </c>
      <c r="T81" s="1" t="s">
        <v>651</v>
      </c>
    </row>
    <row r="82" spans="1:24" ht="30" customHeight="1" x14ac:dyDescent="0.3">
      <c r="A82" s="35"/>
      <c r="B82" s="311" t="s">
        <v>1006</v>
      </c>
      <c r="C82" s="311"/>
      <c r="D82" s="311"/>
      <c r="E82" s="311"/>
      <c r="F82" s="311"/>
      <c r="G82" s="311"/>
      <c r="H82" s="311"/>
      <c r="I82" s="311"/>
      <c r="J82" s="311"/>
      <c r="K82" s="311"/>
      <c r="L82" s="311"/>
      <c r="M82" s="311"/>
      <c r="N82" s="311"/>
      <c r="O82" s="311"/>
      <c r="P82" s="311"/>
    </row>
    <row r="83" spans="1:24" ht="30" customHeight="1" x14ac:dyDescent="0.3">
      <c r="A83" s="36" t="s">
        <v>608</v>
      </c>
      <c r="B83" s="36" t="s">
        <v>606</v>
      </c>
      <c r="C83" s="36" t="s">
        <v>607</v>
      </c>
      <c r="D83" s="36" t="s">
        <v>86</v>
      </c>
      <c r="E83" s="36" t="s">
        <v>601</v>
      </c>
      <c r="F83" s="35">
        <v>1</v>
      </c>
      <c r="G83" s="35">
        <v>0</v>
      </c>
      <c r="H83" s="35">
        <v>50</v>
      </c>
      <c r="I83" s="35"/>
      <c r="J83" s="35"/>
      <c r="K83" s="35">
        <v>1</v>
      </c>
      <c r="L83" s="36" t="s">
        <v>445</v>
      </c>
      <c r="M83" s="35">
        <f>0.036*(H83+100)/100*(I83+100)/100*(J83+100)/100</f>
        <v>5.3999999999999992E-2</v>
      </c>
      <c r="N83" s="35">
        <f>F83*M83</f>
        <v>5.3999999999999992E-2</v>
      </c>
      <c r="O83" s="36" t="s">
        <v>894</v>
      </c>
      <c r="P83" s="36" t="s">
        <v>53</v>
      </c>
      <c r="Q83" s="1" t="s">
        <v>82</v>
      </c>
      <c r="R83" s="1" t="s">
        <v>448</v>
      </c>
      <c r="S83">
        <v>3.5999999999999997E-2</v>
      </c>
      <c r="T83" s="1" t="s">
        <v>655</v>
      </c>
      <c r="V83">
        <f>N83</f>
        <v>5.3999999999999992E-2</v>
      </c>
    </row>
    <row r="84" spans="1:24" ht="30" customHeight="1" x14ac:dyDescent="0.3">
      <c r="A84" s="36" t="s">
        <v>448</v>
      </c>
      <c r="B84" s="36" t="s">
        <v>445</v>
      </c>
      <c r="C84" s="36" t="s">
        <v>446</v>
      </c>
      <c r="D84" s="36" t="s">
        <v>447</v>
      </c>
      <c r="E84" s="36" t="s">
        <v>53</v>
      </c>
      <c r="F84" s="35">
        <f>SUM(V83:V83)</f>
        <v>5.3999999999999992E-2</v>
      </c>
      <c r="G84" s="35"/>
      <c r="H84" s="35"/>
      <c r="I84" s="35"/>
      <c r="J84" s="35"/>
      <c r="K84" s="35">
        <f>TRUNC(ROUNDDOWN(F84,공량설정_일위대가!C47+1)*공량설정_일위대가!B46/100, 공량설정_일위대가!C47)</f>
        <v>5.3999999999999999E-2</v>
      </c>
      <c r="L84" s="36" t="s">
        <v>53</v>
      </c>
      <c r="M84" s="35"/>
      <c r="N84" s="35"/>
      <c r="O84" s="35" t="s">
        <v>894</v>
      </c>
      <c r="P84" s="36" t="s">
        <v>53</v>
      </c>
      <c r="Q84" s="1" t="s">
        <v>82</v>
      </c>
      <c r="R84" s="1" t="s">
        <v>53</v>
      </c>
      <c r="T84" s="1" t="s">
        <v>661</v>
      </c>
    </row>
    <row r="85" spans="1:24" ht="30" customHeight="1" x14ac:dyDescent="0.3">
      <c r="A85" s="35"/>
      <c r="B85" s="311" t="s">
        <v>1007</v>
      </c>
      <c r="C85" s="311"/>
      <c r="D85" s="311"/>
      <c r="E85" s="311"/>
      <c r="F85" s="311"/>
      <c r="G85" s="311"/>
      <c r="H85" s="311"/>
      <c r="I85" s="311"/>
      <c r="J85" s="311"/>
      <c r="K85" s="311"/>
      <c r="L85" s="311"/>
      <c r="M85" s="311"/>
      <c r="N85" s="311"/>
      <c r="O85" s="311"/>
      <c r="P85" s="311"/>
    </row>
    <row r="86" spans="1:24" ht="30" customHeight="1" x14ac:dyDescent="0.3">
      <c r="A86" s="36" t="s">
        <v>608</v>
      </c>
      <c r="B86" s="36" t="s">
        <v>606</v>
      </c>
      <c r="C86" s="36" t="s">
        <v>607</v>
      </c>
      <c r="D86" s="36" t="s">
        <v>86</v>
      </c>
      <c r="E86" s="36" t="s">
        <v>601</v>
      </c>
      <c r="F86" s="35">
        <v>1</v>
      </c>
      <c r="G86" s="35">
        <v>0</v>
      </c>
      <c r="H86" s="35">
        <v>50</v>
      </c>
      <c r="I86" s="35">
        <v>0</v>
      </c>
      <c r="J86" s="35">
        <v>0</v>
      </c>
      <c r="K86" s="35">
        <v>1</v>
      </c>
      <c r="L86" s="36" t="s">
        <v>445</v>
      </c>
      <c r="M86" s="35">
        <f>0.036*(H86+100)/100*(I86+100)/100*(J86+100)/100</f>
        <v>5.3999999999999992E-2</v>
      </c>
      <c r="N86" s="35">
        <f>F86*M86</f>
        <v>5.3999999999999992E-2</v>
      </c>
      <c r="O86" s="36" t="s">
        <v>894</v>
      </c>
      <c r="P86" s="36" t="s">
        <v>53</v>
      </c>
      <c r="Q86" s="1" t="s">
        <v>214</v>
      </c>
      <c r="R86" s="1" t="s">
        <v>448</v>
      </c>
      <c r="S86">
        <v>3.5999999999999997E-2</v>
      </c>
      <c r="T86" s="1" t="s">
        <v>665</v>
      </c>
      <c r="V86">
        <f>N86</f>
        <v>5.3999999999999992E-2</v>
      </c>
    </row>
    <row r="87" spans="1:24" ht="30" customHeight="1" x14ac:dyDescent="0.3">
      <c r="A87" s="36" t="s">
        <v>448</v>
      </c>
      <c r="B87" s="36" t="s">
        <v>445</v>
      </c>
      <c r="C87" s="36" t="s">
        <v>446</v>
      </c>
      <c r="D87" s="36" t="s">
        <v>447</v>
      </c>
      <c r="E87" s="36" t="s">
        <v>53</v>
      </c>
      <c r="F87" s="35">
        <f>SUM(V86:V86)</f>
        <v>5.3999999999999992E-2</v>
      </c>
      <c r="G87" s="35"/>
      <c r="H87" s="35"/>
      <c r="I87" s="35"/>
      <c r="J87" s="35"/>
      <c r="K87" s="35">
        <f>TRUNC(ROUNDDOWN(F87,공량설정_일위대가!C49+1)*공량설정_일위대가!B48/100, 공량설정_일위대가!C49)</f>
        <v>5.3999999999999999E-2</v>
      </c>
      <c r="L87" s="36" t="s">
        <v>53</v>
      </c>
      <c r="M87" s="35"/>
      <c r="N87" s="35"/>
      <c r="O87" s="35" t="s">
        <v>894</v>
      </c>
      <c r="P87" s="36" t="s">
        <v>53</v>
      </c>
      <c r="Q87" s="1" t="s">
        <v>214</v>
      </c>
      <c r="R87" s="1" t="s">
        <v>53</v>
      </c>
      <c r="T87" s="1" t="s">
        <v>670</v>
      </c>
    </row>
    <row r="88" spans="1:24" ht="30" customHeight="1" x14ac:dyDescent="0.3">
      <c r="A88" s="35"/>
      <c r="B88" s="311" t="s">
        <v>1008</v>
      </c>
      <c r="C88" s="311"/>
      <c r="D88" s="311"/>
      <c r="E88" s="311"/>
      <c r="F88" s="311"/>
      <c r="G88" s="311"/>
      <c r="H88" s="311"/>
      <c r="I88" s="311"/>
      <c r="J88" s="311"/>
      <c r="K88" s="311"/>
      <c r="L88" s="311"/>
      <c r="M88" s="311"/>
      <c r="N88" s="311"/>
      <c r="O88" s="311"/>
      <c r="P88" s="311"/>
    </row>
    <row r="89" spans="1:24" ht="30" customHeight="1" x14ac:dyDescent="0.3">
      <c r="A89" s="36" t="s">
        <v>679</v>
      </c>
      <c r="B89" s="36" t="s">
        <v>677</v>
      </c>
      <c r="C89" s="36" t="s">
        <v>678</v>
      </c>
      <c r="D89" s="36" t="s">
        <v>86</v>
      </c>
      <c r="E89" s="36" t="s">
        <v>601</v>
      </c>
      <c r="F89" s="35">
        <v>2</v>
      </c>
      <c r="G89" s="35">
        <v>0</v>
      </c>
      <c r="H89" s="35">
        <v>0</v>
      </c>
      <c r="I89" s="35">
        <v>0</v>
      </c>
      <c r="J89" s="35">
        <v>0</v>
      </c>
      <c r="K89" s="35">
        <v>2</v>
      </c>
      <c r="L89" s="36" t="s">
        <v>445</v>
      </c>
      <c r="M89" s="35">
        <f>0.036*(H89+100)/100*(I89+100)/100*(J89+100)/100</f>
        <v>3.5999999999999997E-2</v>
      </c>
      <c r="N89" s="35">
        <f>F89*M89</f>
        <v>7.1999999999999995E-2</v>
      </c>
      <c r="O89" s="36" t="s">
        <v>894</v>
      </c>
      <c r="P89" s="36" t="s">
        <v>53</v>
      </c>
      <c r="Q89" s="1" t="s">
        <v>349</v>
      </c>
      <c r="R89" s="1" t="s">
        <v>448</v>
      </c>
      <c r="S89">
        <v>3.5999999999999997E-2</v>
      </c>
      <c r="T89" s="1" t="s">
        <v>680</v>
      </c>
      <c r="V89">
        <f>N89</f>
        <v>7.1999999999999995E-2</v>
      </c>
    </row>
    <row r="90" spans="1:24" ht="30" customHeight="1" x14ac:dyDescent="0.3">
      <c r="A90" s="36" t="s">
        <v>448</v>
      </c>
      <c r="B90" s="36" t="s">
        <v>445</v>
      </c>
      <c r="C90" s="36" t="s">
        <v>446</v>
      </c>
      <c r="D90" s="36" t="s">
        <v>447</v>
      </c>
      <c r="E90" s="36" t="s">
        <v>53</v>
      </c>
      <c r="F90" s="35">
        <f>SUM(V89:V89)</f>
        <v>7.1999999999999995E-2</v>
      </c>
      <c r="G90" s="35"/>
      <c r="H90" s="35"/>
      <c r="I90" s="35"/>
      <c r="J90" s="35"/>
      <c r="K90" s="35">
        <f>TRUNC(ROUNDDOWN(F90,공량설정_일위대가!C51+1)*공량설정_일위대가!B50/100, 공량설정_일위대가!C51)</f>
        <v>7.1999999999999995E-2</v>
      </c>
      <c r="L90" s="36" t="s">
        <v>53</v>
      </c>
      <c r="M90" s="35"/>
      <c r="N90" s="35"/>
      <c r="O90" s="35" t="s">
        <v>894</v>
      </c>
      <c r="P90" s="36" t="s">
        <v>53</v>
      </c>
      <c r="Q90" s="1" t="s">
        <v>349</v>
      </c>
      <c r="R90" s="1" t="s">
        <v>53</v>
      </c>
      <c r="T90" s="1" t="s">
        <v>686</v>
      </c>
    </row>
    <row r="91" spans="1:24" ht="30" customHeight="1" x14ac:dyDescent="0.3">
      <c r="A91" s="35"/>
      <c r="B91" s="311" t="s">
        <v>1009</v>
      </c>
      <c r="C91" s="311"/>
      <c r="D91" s="311"/>
      <c r="E91" s="311"/>
      <c r="F91" s="311"/>
      <c r="G91" s="311"/>
      <c r="H91" s="311"/>
      <c r="I91" s="311"/>
      <c r="J91" s="311"/>
      <c r="K91" s="311"/>
      <c r="L91" s="311"/>
      <c r="M91" s="311"/>
      <c r="N91" s="311"/>
      <c r="O91" s="311"/>
      <c r="P91" s="311"/>
    </row>
    <row r="92" spans="1:24" ht="30" customHeight="1" x14ac:dyDescent="0.3">
      <c r="A92" s="36" t="s">
        <v>561</v>
      </c>
      <c r="B92" s="36" t="s">
        <v>216</v>
      </c>
      <c r="C92" s="36" t="s">
        <v>217</v>
      </c>
      <c r="D92" s="36" t="s">
        <v>62</v>
      </c>
      <c r="E92" s="36" t="s">
        <v>560</v>
      </c>
      <c r="F92" s="35">
        <v>1</v>
      </c>
      <c r="G92" s="35">
        <v>0</v>
      </c>
      <c r="H92" s="35">
        <v>-10</v>
      </c>
      <c r="I92" s="35"/>
      <c r="J92" s="35"/>
      <c r="K92" s="35">
        <v>1</v>
      </c>
      <c r="L92" s="36" t="s">
        <v>445</v>
      </c>
      <c r="M92" s="35">
        <f>0.12*(H92+100)/100*(I92+100)/100*(J92+100)/100</f>
        <v>0.10799999999999998</v>
      </c>
      <c r="N92" s="35">
        <f>F92*M92</f>
        <v>0.10799999999999998</v>
      </c>
      <c r="O92" s="36" t="s">
        <v>894</v>
      </c>
      <c r="P92" s="36" t="s">
        <v>53</v>
      </c>
      <c r="Q92" s="1" t="s">
        <v>219</v>
      </c>
      <c r="R92" s="1" t="s">
        <v>448</v>
      </c>
      <c r="S92">
        <v>0.12</v>
      </c>
      <c r="T92" s="1" t="s">
        <v>562</v>
      </c>
      <c r="V92">
        <f>N92</f>
        <v>0.10799999999999998</v>
      </c>
    </row>
    <row r="93" spans="1:24" ht="30" customHeight="1" x14ac:dyDescent="0.3">
      <c r="A93" s="36" t="s">
        <v>448</v>
      </c>
      <c r="B93" s="36" t="s">
        <v>445</v>
      </c>
      <c r="C93" s="36" t="s">
        <v>446</v>
      </c>
      <c r="D93" s="36" t="s">
        <v>447</v>
      </c>
      <c r="E93" s="36" t="s">
        <v>53</v>
      </c>
      <c r="F93" s="35">
        <f>SUM(V92:V92)</f>
        <v>0.10799999999999998</v>
      </c>
      <c r="G93" s="35"/>
      <c r="H93" s="35"/>
      <c r="I93" s="35"/>
      <c r="J93" s="35"/>
      <c r="K93" s="35">
        <f>TRUNC(ROUNDDOWN(F93,공량설정_일위대가!C53+1)*공량설정_일위대가!B52/100, 공량설정_일위대가!C53)</f>
        <v>0.108</v>
      </c>
      <c r="L93" s="36" t="s">
        <v>53</v>
      </c>
      <c r="M93" s="35"/>
      <c r="N93" s="35"/>
      <c r="O93" s="35" t="s">
        <v>894</v>
      </c>
      <c r="P93" s="36" t="s">
        <v>53</v>
      </c>
      <c r="Q93" s="1" t="s">
        <v>219</v>
      </c>
      <c r="R93" s="1" t="s">
        <v>53</v>
      </c>
      <c r="T93" s="1" t="s">
        <v>563</v>
      </c>
    </row>
    <row r="94" spans="1:24" ht="30" customHeight="1" x14ac:dyDescent="0.3">
      <c r="A94" s="35"/>
      <c r="B94" s="311" t="s">
        <v>1010</v>
      </c>
      <c r="C94" s="311"/>
      <c r="D94" s="311"/>
      <c r="E94" s="311"/>
      <c r="F94" s="311"/>
      <c r="G94" s="311"/>
      <c r="H94" s="311"/>
      <c r="I94" s="311"/>
      <c r="J94" s="311"/>
      <c r="K94" s="311"/>
      <c r="L94" s="311"/>
      <c r="M94" s="311"/>
      <c r="N94" s="311"/>
      <c r="O94" s="311"/>
      <c r="P94" s="311"/>
    </row>
    <row r="95" spans="1:24" ht="30" customHeight="1" x14ac:dyDescent="0.3">
      <c r="A95" s="36" t="s">
        <v>691</v>
      </c>
      <c r="B95" s="36" t="s">
        <v>68</v>
      </c>
      <c r="C95" s="36" t="s">
        <v>690</v>
      </c>
      <c r="D95" s="36" t="s">
        <v>62</v>
      </c>
      <c r="E95" s="36" t="s">
        <v>689</v>
      </c>
      <c r="F95" s="35">
        <v>1</v>
      </c>
      <c r="G95" s="35">
        <v>5</v>
      </c>
      <c r="H95" s="35">
        <v>-15</v>
      </c>
      <c r="I95" s="35"/>
      <c r="J95" s="35"/>
      <c r="K95" s="35">
        <v>1</v>
      </c>
      <c r="L95" s="36" t="s">
        <v>694</v>
      </c>
      <c r="M95" s="35">
        <f>0.043*(H95+100)/100*(I95+100)/100*(J95+100)/100</f>
        <v>3.6549999999999999E-2</v>
      </c>
      <c r="N95" s="35">
        <f>F95*M95</f>
        <v>3.6549999999999999E-2</v>
      </c>
      <c r="O95" s="36" t="s">
        <v>896</v>
      </c>
      <c r="P95" s="36" t="s">
        <v>53</v>
      </c>
      <c r="Q95" s="1" t="s">
        <v>71</v>
      </c>
      <c r="R95" s="1" t="s">
        <v>695</v>
      </c>
      <c r="S95">
        <v>4.2999999999999997E-2</v>
      </c>
      <c r="T95" s="1" t="s">
        <v>692</v>
      </c>
      <c r="X95">
        <f>N95</f>
        <v>3.6549999999999999E-2</v>
      </c>
    </row>
    <row r="96" spans="1:24" ht="30" customHeight="1" x14ac:dyDescent="0.3">
      <c r="A96" s="36" t="s">
        <v>691</v>
      </c>
      <c r="B96" s="36" t="s">
        <v>68</v>
      </c>
      <c r="C96" s="36" t="s">
        <v>690</v>
      </c>
      <c r="D96" s="36" t="s">
        <v>62</v>
      </c>
      <c r="E96" s="36" t="s">
        <v>689</v>
      </c>
      <c r="F96" s="35">
        <v>0.05</v>
      </c>
      <c r="G96" s="35">
        <v>5</v>
      </c>
      <c r="H96" s="35">
        <v>-100</v>
      </c>
      <c r="I96" s="35"/>
      <c r="J96" s="35"/>
      <c r="K96" s="35">
        <v>0.05</v>
      </c>
      <c r="L96" s="36" t="s">
        <v>694</v>
      </c>
      <c r="M96" s="35">
        <f>0.043*(H96+100)/100*(I96+100)/100*(J96+100)/100</f>
        <v>0</v>
      </c>
      <c r="N96" s="35">
        <f>F96*M96</f>
        <v>0</v>
      </c>
      <c r="O96" s="36" t="s">
        <v>896</v>
      </c>
      <c r="P96" s="36" t="s">
        <v>53</v>
      </c>
      <c r="Q96" s="1" t="s">
        <v>71</v>
      </c>
      <c r="R96" s="1" t="s">
        <v>695</v>
      </c>
      <c r="S96">
        <v>4.2999999999999997E-2</v>
      </c>
      <c r="T96" s="1" t="s">
        <v>692</v>
      </c>
      <c r="X96">
        <f>N96</f>
        <v>0</v>
      </c>
    </row>
    <row r="97" spans="1:24" ht="30" customHeight="1" x14ac:dyDescent="0.3">
      <c r="A97" s="36" t="s">
        <v>695</v>
      </c>
      <c r="B97" s="36" t="s">
        <v>694</v>
      </c>
      <c r="C97" s="36" t="s">
        <v>446</v>
      </c>
      <c r="D97" s="36" t="s">
        <v>447</v>
      </c>
      <c r="E97" s="36" t="s">
        <v>53</v>
      </c>
      <c r="F97" s="35">
        <f>SUM(X95:X96)</f>
        <v>3.6549999999999999E-2</v>
      </c>
      <c r="G97" s="35"/>
      <c r="H97" s="35"/>
      <c r="I97" s="35"/>
      <c r="J97" s="35"/>
      <c r="K97" s="35">
        <f>TRUNC(ROUNDDOWN(F97,공량설정_일위대가!C55+1)*공량설정_일위대가!B54/100, 공량설정_일위대가!C55)</f>
        <v>3.6499999999999998E-2</v>
      </c>
      <c r="L97" s="36" t="s">
        <v>53</v>
      </c>
      <c r="M97" s="35"/>
      <c r="N97" s="35"/>
      <c r="O97" s="35" t="s">
        <v>896</v>
      </c>
      <c r="P97" s="36" t="s">
        <v>53</v>
      </c>
      <c r="Q97" s="1" t="s">
        <v>71</v>
      </c>
      <c r="R97" s="1" t="s">
        <v>53</v>
      </c>
      <c r="T97" s="1" t="s">
        <v>696</v>
      </c>
    </row>
    <row r="98" spans="1:24" ht="30" customHeight="1" x14ac:dyDescent="0.3">
      <c r="A98" s="35"/>
      <c r="B98" s="311" t="s">
        <v>1011</v>
      </c>
      <c r="C98" s="311"/>
      <c r="D98" s="311"/>
      <c r="E98" s="311"/>
      <c r="F98" s="311"/>
      <c r="G98" s="311"/>
      <c r="H98" s="311"/>
      <c r="I98" s="311"/>
      <c r="J98" s="311"/>
      <c r="K98" s="311"/>
      <c r="L98" s="311"/>
      <c r="M98" s="311"/>
      <c r="N98" s="311"/>
      <c r="O98" s="311"/>
      <c r="P98" s="311"/>
    </row>
    <row r="99" spans="1:24" ht="30" customHeight="1" x14ac:dyDescent="0.3">
      <c r="A99" s="36" t="s">
        <v>700</v>
      </c>
      <c r="B99" s="36" t="s">
        <v>68</v>
      </c>
      <c r="C99" s="36" t="s">
        <v>191</v>
      </c>
      <c r="D99" s="36" t="s">
        <v>62</v>
      </c>
      <c r="E99" s="36" t="s">
        <v>699</v>
      </c>
      <c r="F99" s="35">
        <v>1</v>
      </c>
      <c r="G99" s="35">
        <v>5</v>
      </c>
      <c r="H99" s="35"/>
      <c r="I99" s="35"/>
      <c r="J99" s="35"/>
      <c r="K99" s="35">
        <v>1</v>
      </c>
      <c r="L99" s="36" t="s">
        <v>694</v>
      </c>
      <c r="M99" s="35">
        <f>0.014*(H99+100)/100*(I99+100)/100*(J99+100)/100</f>
        <v>1.4000000000000002E-2</v>
      </c>
      <c r="N99" s="35">
        <f>F99*M99</f>
        <v>1.4000000000000002E-2</v>
      </c>
      <c r="O99" s="36" t="s">
        <v>896</v>
      </c>
      <c r="P99" s="36" t="s">
        <v>53</v>
      </c>
      <c r="Q99" s="1" t="s">
        <v>193</v>
      </c>
      <c r="R99" s="1" t="s">
        <v>695</v>
      </c>
      <c r="S99">
        <v>1.4E-2</v>
      </c>
      <c r="T99" s="1" t="s">
        <v>701</v>
      </c>
      <c r="X99">
        <f>N99</f>
        <v>1.4000000000000002E-2</v>
      </c>
    </row>
    <row r="100" spans="1:24" ht="30" customHeight="1" x14ac:dyDescent="0.3">
      <c r="A100" s="36" t="s">
        <v>700</v>
      </c>
      <c r="B100" s="36" t="s">
        <v>68</v>
      </c>
      <c r="C100" s="36" t="s">
        <v>191</v>
      </c>
      <c r="D100" s="36" t="s">
        <v>62</v>
      </c>
      <c r="E100" s="36" t="s">
        <v>699</v>
      </c>
      <c r="F100" s="35">
        <v>0.05</v>
      </c>
      <c r="G100" s="35">
        <v>5</v>
      </c>
      <c r="H100" s="35">
        <v>-100</v>
      </c>
      <c r="I100" s="35"/>
      <c r="J100" s="35"/>
      <c r="K100" s="35">
        <v>0.05</v>
      </c>
      <c r="L100" s="36" t="s">
        <v>694</v>
      </c>
      <c r="M100" s="35">
        <f>0.014*(H100+100)/100*(I100+100)/100*(J100+100)/100</f>
        <v>0</v>
      </c>
      <c r="N100" s="35">
        <f>F100*M100</f>
        <v>0</v>
      </c>
      <c r="O100" s="36" t="s">
        <v>896</v>
      </c>
      <c r="P100" s="36" t="s">
        <v>53</v>
      </c>
      <c r="Q100" s="1" t="s">
        <v>193</v>
      </c>
      <c r="R100" s="1" t="s">
        <v>695</v>
      </c>
      <c r="S100">
        <v>1.4E-2</v>
      </c>
      <c r="T100" s="1" t="s">
        <v>701</v>
      </c>
      <c r="X100">
        <f>N100</f>
        <v>0</v>
      </c>
    </row>
    <row r="101" spans="1:24" ht="30" customHeight="1" x14ac:dyDescent="0.3">
      <c r="A101" s="36" t="s">
        <v>695</v>
      </c>
      <c r="B101" s="36" t="s">
        <v>694</v>
      </c>
      <c r="C101" s="36" t="s">
        <v>446</v>
      </c>
      <c r="D101" s="36" t="s">
        <v>447</v>
      </c>
      <c r="E101" s="36" t="s">
        <v>53</v>
      </c>
      <c r="F101" s="35">
        <f>SUM(X99:X100)</f>
        <v>1.4000000000000002E-2</v>
      </c>
      <c r="G101" s="35"/>
      <c r="H101" s="35"/>
      <c r="I101" s="35"/>
      <c r="J101" s="35"/>
      <c r="K101" s="35">
        <f>TRUNC(ROUNDDOWN(F101,공량설정_일위대가!C57+1)*공량설정_일위대가!B56/100, 공량설정_일위대가!C57)</f>
        <v>1.4E-2</v>
      </c>
      <c r="L101" s="36" t="s">
        <v>53</v>
      </c>
      <c r="M101" s="35"/>
      <c r="N101" s="35"/>
      <c r="O101" s="35" t="s">
        <v>896</v>
      </c>
      <c r="P101" s="36" t="s">
        <v>53</v>
      </c>
      <c r="Q101" s="1" t="s">
        <v>193</v>
      </c>
      <c r="R101" s="1" t="s">
        <v>53</v>
      </c>
      <c r="T101" s="1" t="s">
        <v>703</v>
      </c>
    </row>
    <row r="102" spans="1:24" ht="30" customHeight="1" x14ac:dyDescent="0.3">
      <c r="A102" s="35"/>
      <c r="B102" s="311" t="s">
        <v>1012</v>
      </c>
      <c r="C102" s="311"/>
      <c r="D102" s="311"/>
      <c r="E102" s="311"/>
      <c r="F102" s="311"/>
      <c r="G102" s="311"/>
      <c r="H102" s="311"/>
      <c r="I102" s="311"/>
      <c r="J102" s="311"/>
      <c r="K102" s="311"/>
      <c r="L102" s="311"/>
      <c r="M102" s="311"/>
      <c r="N102" s="311"/>
      <c r="O102" s="311"/>
      <c r="P102" s="311"/>
    </row>
    <row r="103" spans="1:24" ht="30" customHeight="1" x14ac:dyDescent="0.3">
      <c r="A103" s="36" t="s">
        <v>706</v>
      </c>
      <c r="B103" s="36" t="s">
        <v>68</v>
      </c>
      <c r="C103" s="36" t="s">
        <v>332</v>
      </c>
      <c r="D103" s="36" t="s">
        <v>62</v>
      </c>
      <c r="E103" s="36" t="s">
        <v>689</v>
      </c>
      <c r="F103" s="35">
        <v>1</v>
      </c>
      <c r="G103" s="35">
        <v>5</v>
      </c>
      <c r="H103" s="35"/>
      <c r="I103" s="35"/>
      <c r="J103" s="35"/>
      <c r="K103" s="35">
        <v>1</v>
      </c>
      <c r="L103" s="36" t="s">
        <v>694</v>
      </c>
      <c r="M103" s="35">
        <f>0.0936*(H103+100)/100*(I103+100)/100*(J103+100)/100</f>
        <v>9.3599999999999989E-2</v>
      </c>
      <c r="N103" s="35">
        <f>F103*M103</f>
        <v>9.3599999999999989E-2</v>
      </c>
      <c r="O103" s="36" t="s">
        <v>896</v>
      </c>
      <c r="P103" s="36" t="s">
        <v>53</v>
      </c>
      <c r="Q103" s="1" t="s">
        <v>334</v>
      </c>
      <c r="R103" s="1" t="s">
        <v>695</v>
      </c>
      <c r="S103">
        <v>9.3600000000000003E-2</v>
      </c>
      <c r="T103" s="1" t="s">
        <v>707</v>
      </c>
      <c r="X103">
        <f>N103</f>
        <v>9.3599999999999989E-2</v>
      </c>
    </row>
    <row r="104" spans="1:24" ht="30" customHeight="1" x14ac:dyDescent="0.3">
      <c r="A104" s="36" t="s">
        <v>706</v>
      </c>
      <c r="B104" s="36" t="s">
        <v>68</v>
      </c>
      <c r="C104" s="36" t="s">
        <v>332</v>
      </c>
      <c r="D104" s="36" t="s">
        <v>62</v>
      </c>
      <c r="E104" s="36" t="s">
        <v>689</v>
      </c>
      <c r="F104" s="35">
        <v>0.05</v>
      </c>
      <c r="G104" s="35">
        <v>5</v>
      </c>
      <c r="H104" s="35">
        <v>-100</v>
      </c>
      <c r="I104" s="35"/>
      <c r="J104" s="35"/>
      <c r="K104" s="35">
        <v>0.05</v>
      </c>
      <c r="L104" s="36" t="s">
        <v>694</v>
      </c>
      <c r="M104" s="35">
        <f>0.0936*(H104+100)/100*(I104+100)/100*(J104+100)/100</f>
        <v>0</v>
      </c>
      <c r="N104" s="35">
        <f>F104*M104</f>
        <v>0</v>
      </c>
      <c r="O104" s="36" t="s">
        <v>896</v>
      </c>
      <c r="P104" s="36" t="s">
        <v>53</v>
      </c>
      <c r="Q104" s="1" t="s">
        <v>334</v>
      </c>
      <c r="R104" s="1" t="s">
        <v>695</v>
      </c>
      <c r="S104">
        <v>9.3600000000000003E-2</v>
      </c>
      <c r="T104" s="1" t="s">
        <v>707</v>
      </c>
      <c r="X104">
        <f>N104</f>
        <v>0</v>
      </c>
    </row>
    <row r="105" spans="1:24" ht="30" customHeight="1" x14ac:dyDescent="0.3">
      <c r="A105" s="36" t="s">
        <v>695</v>
      </c>
      <c r="B105" s="36" t="s">
        <v>694</v>
      </c>
      <c r="C105" s="36" t="s">
        <v>446</v>
      </c>
      <c r="D105" s="36" t="s">
        <v>447</v>
      </c>
      <c r="E105" s="36" t="s">
        <v>53</v>
      </c>
      <c r="F105" s="35">
        <f>SUM(X103:X104)</f>
        <v>9.3599999999999989E-2</v>
      </c>
      <c r="G105" s="35"/>
      <c r="H105" s="35"/>
      <c r="I105" s="35"/>
      <c r="J105" s="35"/>
      <c r="K105" s="35">
        <f>TRUNC(ROUNDDOWN(F105,공량설정_일위대가!C59+1)*공량설정_일위대가!B58/100, 공량설정_일위대가!C59)</f>
        <v>9.3600000000000003E-2</v>
      </c>
      <c r="L105" s="36" t="s">
        <v>53</v>
      </c>
      <c r="M105" s="35"/>
      <c r="N105" s="35"/>
      <c r="O105" s="35" t="s">
        <v>896</v>
      </c>
      <c r="P105" s="36" t="s">
        <v>53</v>
      </c>
      <c r="Q105" s="1" t="s">
        <v>334</v>
      </c>
      <c r="R105" s="1" t="s">
        <v>53</v>
      </c>
      <c r="T105" s="1" t="s">
        <v>709</v>
      </c>
    </row>
    <row r="106" spans="1:24" ht="30" customHeight="1" x14ac:dyDescent="0.3">
      <c r="A106" s="35"/>
      <c r="B106" s="311" t="s">
        <v>1013</v>
      </c>
      <c r="C106" s="311"/>
      <c r="D106" s="311"/>
      <c r="E106" s="311"/>
      <c r="F106" s="311"/>
      <c r="G106" s="311"/>
      <c r="H106" s="311"/>
      <c r="I106" s="311"/>
      <c r="J106" s="311"/>
      <c r="K106" s="311"/>
      <c r="L106" s="311"/>
      <c r="M106" s="311"/>
      <c r="N106" s="311"/>
      <c r="O106" s="311"/>
      <c r="P106" s="311"/>
    </row>
    <row r="107" spans="1:24" ht="30" customHeight="1" x14ac:dyDescent="0.3">
      <c r="A107" s="36" t="s">
        <v>713</v>
      </c>
      <c r="B107" s="36" t="s">
        <v>117</v>
      </c>
      <c r="C107" s="36" t="s">
        <v>195</v>
      </c>
      <c r="D107" s="36" t="s">
        <v>62</v>
      </c>
      <c r="E107" s="36" t="s">
        <v>712</v>
      </c>
      <c r="F107" s="35">
        <v>1</v>
      </c>
      <c r="G107" s="35">
        <v>10</v>
      </c>
      <c r="H107" s="35"/>
      <c r="I107" s="35"/>
      <c r="J107" s="35"/>
      <c r="K107" s="35">
        <v>1</v>
      </c>
      <c r="L107" s="36" t="s">
        <v>445</v>
      </c>
      <c r="M107" s="35">
        <f>0.01*(H107+100)/100*(I107+100)/100*(J107+100)/100</f>
        <v>0.01</v>
      </c>
      <c r="N107" s="35">
        <f>F107*M107</f>
        <v>0.01</v>
      </c>
      <c r="O107" s="36" t="s">
        <v>894</v>
      </c>
      <c r="P107" s="36" t="s">
        <v>53</v>
      </c>
      <c r="Q107" s="1" t="s">
        <v>197</v>
      </c>
      <c r="R107" s="1" t="s">
        <v>448</v>
      </c>
      <c r="S107">
        <v>0.01</v>
      </c>
      <c r="T107" s="1" t="s">
        <v>714</v>
      </c>
      <c r="V107">
        <f>N107</f>
        <v>0.01</v>
      </c>
    </row>
    <row r="108" spans="1:24" ht="30" customHeight="1" x14ac:dyDescent="0.3">
      <c r="A108" s="36" t="s">
        <v>713</v>
      </c>
      <c r="B108" s="36" t="s">
        <v>117</v>
      </c>
      <c r="C108" s="36" t="s">
        <v>195</v>
      </c>
      <c r="D108" s="36" t="s">
        <v>62</v>
      </c>
      <c r="E108" s="36" t="s">
        <v>712</v>
      </c>
      <c r="F108" s="35">
        <v>0.1</v>
      </c>
      <c r="G108" s="35">
        <v>10</v>
      </c>
      <c r="H108" s="35">
        <v>-100</v>
      </c>
      <c r="I108" s="35"/>
      <c r="J108" s="35"/>
      <c r="K108" s="35">
        <v>0.1</v>
      </c>
      <c r="L108" s="36" t="s">
        <v>445</v>
      </c>
      <c r="M108" s="35">
        <f>0.01*(H108+100)/100*(I108+100)/100*(J108+100)/100</f>
        <v>0</v>
      </c>
      <c r="N108" s="35">
        <f>F108*M108</f>
        <v>0</v>
      </c>
      <c r="O108" s="36" t="s">
        <v>894</v>
      </c>
      <c r="P108" s="36" t="s">
        <v>53</v>
      </c>
      <c r="Q108" s="1" t="s">
        <v>197</v>
      </c>
      <c r="R108" s="1" t="s">
        <v>448</v>
      </c>
      <c r="S108">
        <v>0.01</v>
      </c>
      <c r="T108" s="1" t="s">
        <v>714</v>
      </c>
      <c r="V108">
        <f>N108</f>
        <v>0</v>
      </c>
    </row>
    <row r="109" spans="1:24" ht="30" customHeight="1" x14ac:dyDescent="0.3">
      <c r="A109" s="36" t="s">
        <v>448</v>
      </c>
      <c r="B109" s="36" t="s">
        <v>445</v>
      </c>
      <c r="C109" s="36" t="s">
        <v>446</v>
      </c>
      <c r="D109" s="36" t="s">
        <v>447</v>
      </c>
      <c r="E109" s="36" t="s">
        <v>53</v>
      </c>
      <c r="F109" s="35">
        <f>SUM(V107:V108)</f>
        <v>0.01</v>
      </c>
      <c r="G109" s="35"/>
      <c r="H109" s="35"/>
      <c r="I109" s="35"/>
      <c r="J109" s="35"/>
      <c r="K109" s="35">
        <f>TRUNC(ROUNDDOWN(F109,공량설정_일위대가!C61+1)*공량설정_일위대가!B60/100, 공량설정_일위대가!C61)</f>
        <v>0.01</v>
      </c>
      <c r="L109" s="36" t="s">
        <v>53</v>
      </c>
      <c r="M109" s="35"/>
      <c r="N109" s="35"/>
      <c r="O109" s="35" t="s">
        <v>894</v>
      </c>
      <c r="P109" s="36" t="s">
        <v>53</v>
      </c>
      <c r="Q109" s="1" t="s">
        <v>197</v>
      </c>
      <c r="R109" s="1" t="s">
        <v>53</v>
      </c>
      <c r="T109" s="1" t="s">
        <v>716</v>
      </c>
    </row>
    <row r="110" spans="1:24" ht="30" customHeight="1" x14ac:dyDescent="0.3">
      <c r="A110" s="35"/>
      <c r="B110" s="311" t="s">
        <v>1014</v>
      </c>
      <c r="C110" s="311"/>
      <c r="D110" s="311"/>
      <c r="E110" s="311"/>
      <c r="F110" s="311"/>
      <c r="G110" s="311"/>
      <c r="H110" s="311"/>
      <c r="I110" s="311"/>
      <c r="J110" s="311"/>
      <c r="K110" s="311"/>
      <c r="L110" s="311"/>
      <c r="M110" s="311"/>
      <c r="N110" s="311"/>
      <c r="O110" s="311"/>
      <c r="P110" s="311"/>
    </row>
    <row r="111" spans="1:24" ht="30" customHeight="1" x14ac:dyDescent="0.3">
      <c r="A111" s="36" t="s">
        <v>719</v>
      </c>
      <c r="B111" s="36" t="s">
        <v>117</v>
      </c>
      <c r="C111" s="36" t="s">
        <v>118</v>
      </c>
      <c r="D111" s="36" t="s">
        <v>62</v>
      </c>
      <c r="E111" s="36" t="s">
        <v>712</v>
      </c>
      <c r="F111" s="35">
        <v>1</v>
      </c>
      <c r="G111" s="35">
        <v>10</v>
      </c>
      <c r="H111" s="35"/>
      <c r="I111" s="35"/>
      <c r="J111" s="35"/>
      <c r="K111" s="35">
        <v>1</v>
      </c>
      <c r="L111" s="36" t="s">
        <v>445</v>
      </c>
      <c r="M111" s="35">
        <f>0.01*(H111+100)/100*(I111+100)/100*(J111+100)/100</f>
        <v>0.01</v>
      </c>
      <c r="N111" s="35">
        <f>F111*M111</f>
        <v>0.01</v>
      </c>
      <c r="O111" s="36" t="s">
        <v>894</v>
      </c>
      <c r="P111" s="36" t="s">
        <v>53</v>
      </c>
      <c r="Q111" s="1" t="s">
        <v>120</v>
      </c>
      <c r="R111" s="1" t="s">
        <v>448</v>
      </c>
      <c r="S111">
        <v>0.01</v>
      </c>
      <c r="T111" s="1" t="s">
        <v>720</v>
      </c>
      <c r="V111">
        <f>N111</f>
        <v>0.01</v>
      </c>
    </row>
    <row r="112" spans="1:24" ht="30" customHeight="1" x14ac:dyDescent="0.3">
      <c r="A112" s="36" t="s">
        <v>719</v>
      </c>
      <c r="B112" s="36" t="s">
        <v>117</v>
      </c>
      <c r="C112" s="36" t="s">
        <v>118</v>
      </c>
      <c r="D112" s="36" t="s">
        <v>62</v>
      </c>
      <c r="E112" s="36" t="s">
        <v>712</v>
      </c>
      <c r="F112" s="35">
        <v>0.1</v>
      </c>
      <c r="G112" s="35">
        <v>10</v>
      </c>
      <c r="H112" s="35">
        <v>-100</v>
      </c>
      <c r="I112" s="35"/>
      <c r="J112" s="35"/>
      <c r="K112" s="35">
        <v>0.1</v>
      </c>
      <c r="L112" s="36" t="s">
        <v>445</v>
      </c>
      <c r="M112" s="35">
        <f>0.01*(H112+100)/100*(I112+100)/100*(J112+100)/100</f>
        <v>0</v>
      </c>
      <c r="N112" s="35">
        <f>F112*M112</f>
        <v>0</v>
      </c>
      <c r="O112" s="36" t="s">
        <v>894</v>
      </c>
      <c r="P112" s="36" t="s">
        <v>53</v>
      </c>
      <c r="Q112" s="1" t="s">
        <v>120</v>
      </c>
      <c r="R112" s="1" t="s">
        <v>448</v>
      </c>
      <c r="S112">
        <v>0.01</v>
      </c>
      <c r="T112" s="1" t="s">
        <v>720</v>
      </c>
      <c r="V112">
        <f>N112</f>
        <v>0</v>
      </c>
    </row>
    <row r="113" spans="1:24" ht="30" customHeight="1" x14ac:dyDescent="0.3">
      <c r="A113" s="36" t="s">
        <v>448</v>
      </c>
      <c r="B113" s="36" t="s">
        <v>445</v>
      </c>
      <c r="C113" s="36" t="s">
        <v>446</v>
      </c>
      <c r="D113" s="36" t="s">
        <v>447</v>
      </c>
      <c r="E113" s="36" t="s">
        <v>53</v>
      </c>
      <c r="F113" s="35">
        <f>SUM(V111:V112)</f>
        <v>0.01</v>
      </c>
      <c r="G113" s="35"/>
      <c r="H113" s="35"/>
      <c r="I113" s="35"/>
      <c r="J113" s="35"/>
      <c r="K113" s="35">
        <f>TRUNC(ROUNDDOWN(F113,공량설정_일위대가!C63+1)*공량설정_일위대가!B62/100, 공량설정_일위대가!C63)</f>
        <v>0.01</v>
      </c>
      <c r="L113" s="36" t="s">
        <v>53</v>
      </c>
      <c r="M113" s="35"/>
      <c r="N113" s="35"/>
      <c r="O113" s="35" t="s">
        <v>894</v>
      </c>
      <c r="P113" s="36" t="s">
        <v>53</v>
      </c>
      <c r="Q113" s="1" t="s">
        <v>120</v>
      </c>
      <c r="R113" s="1" t="s">
        <v>53</v>
      </c>
      <c r="T113" s="1" t="s">
        <v>722</v>
      </c>
    </row>
    <row r="114" spans="1:24" ht="30" customHeight="1" x14ac:dyDescent="0.3">
      <c r="A114" s="35"/>
      <c r="B114" s="311" t="s">
        <v>1015</v>
      </c>
      <c r="C114" s="311"/>
      <c r="D114" s="311"/>
      <c r="E114" s="311"/>
      <c r="F114" s="311"/>
      <c r="G114" s="311"/>
      <c r="H114" s="311"/>
      <c r="I114" s="311"/>
      <c r="J114" s="311"/>
      <c r="K114" s="311"/>
      <c r="L114" s="311"/>
      <c r="M114" s="311"/>
      <c r="N114" s="311"/>
      <c r="O114" s="311"/>
      <c r="P114" s="311"/>
    </row>
    <row r="115" spans="1:24" ht="30" customHeight="1" x14ac:dyDescent="0.3">
      <c r="A115" s="36" t="s">
        <v>784</v>
      </c>
      <c r="B115" s="36" t="s">
        <v>73</v>
      </c>
      <c r="C115" s="36" t="s">
        <v>199</v>
      </c>
      <c r="D115" s="36" t="s">
        <v>62</v>
      </c>
      <c r="E115" s="36" t="s">
        <v>783</v>
      </c>
      <c r="F115" s="35">
        <v>1</v>
      </c>
      <c r="G115" s="35">
        <v>10</v>
      </c>
      <c r="H115" s="35"/>
      <c r="I115" s="35"/>
      <c r="J115" s="35"/>
      <c r="K115" s="35">
        <v>1</v>
      </c>
      <c r="L115" s="36" t="s">
        <v>445</v>
      </c>
      <c r="M115" s="35">
        <f>0.009*(H115+100)/100*(I115+100)/100*(J115+100)/100</f>
        <v>8.9999999999999993E-3</v>
      </c>
      <c r="N115" s="35">
        <f>F115*M115</f>
        <v>8.9999999999999993E-3</v>
      </c>
      <c r="O115" s="36" t="s">
        <v>894</v>
      </c>
      <c r="P115" s="36" t="s">
        <v>53</v>
      </c>
      <c r="Q115" s="1" t="s">
        <v>201</v>
      </c>
      <c r="R115" s="1" t="s">
        <v>448</v>
      </c>
      <c r="S115">
        <v>8.9999999999999993E-3</v>
      </c>
      <c r="T115" s="1" t="s">
        <v>785</v>
      </c>
      <c r="V115">
        <f>N115</f>
        <v>8.9999999999999993E-3</v>
      </c>
    </row>
    <row r="116" spans="1:24" ht="30" customHeight="1" x14ac:dyDescent="0.3">
      <c r="A116" s="36" t="s">
        <v>784</v>
      </c>
      <c r="B116" s="36" t="s">
        <v>73</v>
      </c>
      <c r="C116" s="36" t="s">
        <v>199</v>
      </c>
      <c r="D116" s="36" t="s">
        <v>62</v>
      </c>
      <c r="E116" s="36" t="s">
        <v>783</v>
      </c>
      <c r="F116" s="35">
        <v>0.1</v>
      </c>
      <c r="G116" s="35">
        <v>10</v>
      </c>
      <c r="H116" s="35">
        <v>-100</v>
      </c>
      <c r="I116" s="35"/>
      <c r="J116" s="35"/>
      <c r="K116" s="35">
        <v>0.1</v>
      </c>
      <c r="L116" s="36" t="s">
        <v>445</v>
      </c>
      <c r="M116" s="35">
        <f>0.009*(H116+100)/100*(I116+100)/100*(J116+100)/100</f>
        <v>0</v>
      </c>
      <c r="N116" s="35">
        <f>F116*M116</f>
        <v>0</v>
      </c>
      <c r="O116" s="36" t="s">
        <v>894</v>
      </c>
      <c r="P116" s="36" t="s">
        <v>53</v>
      </c>
      <c r="Q116" s="1" t="s">
        <v>201</v>
      </c>
      <c r="R116" s="1" t="s">
        <v>448</v>
      </c>
      <c r="S116">
        <v>8.9999999999999993E-3</v>
      </c>
      <c r="T116" s="1" t="s">
        <v>785</v>
      </c>
      <c r="V116">
        <f>N116</f>
        <v>0</v>
      </c>
    </row>
    <row r="117" spans="1:24" ht="30" customHeight="1" x14ac:dyDescent="0.3">
      <c r="A117" s="36" t="s">
        <v>448</v>
      </c>
      <c r="B117" s="36" t="s">
        <v>445</v>
      </c>
      <c r="C117" s="36" t="s">
        <v>446</v>
      </c>
      <c r="D117" s="36" t="s">
        <v>447</v>
      </c>
      <c r="E117" s="36" t="s">
        <v>53</v>
      </c>
      <c r="F117" s="35">
        <f>SUM(V115:V116)</f>
        <v>8.9999999999999993E-3</v>
      </c>
      <c r="G117" s="35"/>
      <c r="H117" s="35"/>
      <c r="I117" s="35"/>
      <c r="J117" s="35"/>
      <c r="K117" s="35">
        <f>TRUNC(ROUNDDOWN(F117,공량설정_일위대가!C65+1)*공량설정_일위대가!B64/100, 공량설정_일위대가!C65)</f>
        <v>8.9999999999999993E-3</v>
      </c>
      <c r="L117" s="36" t="s">
        <v>53</v>
      </c>
      <c r="M117" s="35"/>
      <c r="N117" s="35"/>
      <c r="O117" s="35" t="s">
        <v>894</v>
      </c>
      <c r="P117" s="36" t="s">
        <v>53</v>
      </c>
      <c r="Q117" s="1" t="s">
        <v>201</v>
      </c>
      <c r="R117" s="1" t="s">
        <v>53</v>
      </c>
      <c r="T117" s="1" t="s">
        <v>787</v>
      </c>
    </row>
    <row r="118" spans="1:24" ht="30" customHeight="1" x14ac:dyDescent="0.3">
      <c r="A118" s="35"/>
      <c r="B118" s="311" t="s">
        <v>1016</v>
      </c>
      <c r="C118" s="311"/>
      <c r="D118" s="311"/>
      <c r="E118" s="311"/>
      <c r="F118" s="311"/>
      <c r="G118" s="311"/>
      <c r="H118" s="311"/>
      <c r="I118" s="311"/>
      <c r="J118" s="311"/>
      <c r="K118" s="311"/>
      <c r="L118" s="311"/>
      <c r="M118" s="311"/>
      <c r="N118" s="311"/>
      <c r="O118" s="311"/>
      <c r="P118" s="311"/>
    </row>
    <row r="119" spans="1:24" ht="30" customHeight="1" x14ac:dyDescent="0.3">
      <c r="A119" s="36" t="s">
        <v>790</v>
      </c>
      <c r="B119" s="36" t="s">
        <v>73</v>
      </c>
      <c r="C119" s="36" t="s">
        <v>337</v>
      </c>
      <c r="D119" s="36" t="s">
        <v>62</v>
      </c>
      <c r="E119" s="36" t="s">
        <v>783</v>
      </c>
      <c r="F119" s="35">
        <v>1</v>
      </c>
      <c r="G119" s="35">
        <v>10</v>
      </c>
      <c r="H119" s="35"/>
      <c r="I119" s="35"/>
      <c r="J119" s="35"/>
      <c r="K119" s="35">
        <v>1</v>
      </c>
      <c r="L119" s="36" t="s">
        <v>445</v>
      </c>
      <c r="M119" s="35">
        <f>0.0105*(H119+100)/100*(I119+100)/100*(J119+100)/100</f>
        <v>1.0500000000000001E-2</v>
      </c>
      <c r="N119" s="35">
        <f>F119*M119</f>
        <v>1.0500000000000001E-2</v>
      </c>
      <c r="O119" s="36" t="s">
        <v>894</v>
      </c>
      <c r="P119" s="36" t="s">
        <v>53</v>
      </c>
      <c r="Q119" s="1" t="s">
        <v>339</v>
      </c>
      <c r="R119" s="1" t="s">
        <v>448</v>
      </c>
      <c r="S119">
        <v>1.0500000000000001E-2</v>
      </c>
      <c r="T119" s="1" t="s">
        <v>791</v>
      </c>
      <c r="V119">
        <f>N119</f>
        <v>1.0500000000000001E-2</v>
      </c>
    </row>
    <row r="120" spans="1:24" ht="30" customHeight="1" x14ac:dyDescent="0.3">
      <c r="A120" s="36" t="s">
        <v>790</v>
      </c>
      <c r="B120" s="36" t="s">
        <v>73</v>
      </c>
      <c r="C120" s="36" t="s">
        <v>337</v>
      </c>
      <c r="D120" s="36" t="s">
        <v>62</v>
      </c>
      <c r="E120" s="36" t="s">
        <v>783</v>
      </c>
      <c r="F120" s="35">
        <v>0.1</v>
      </c>
      <c r="G120" s="35">
        <v>10</v>
      </c>
      <c r="H120" s="35">
        <v>-100</v>
      </c>
      <c r="I120" s="35"/>
      <c r="J120" s="35"/>
      <c r="K120" s="35">
        <v>0.1</v>
      </c>
      <c r="L120" s="36" t="s">
        <v>445</v>
      </c>
      <c r="M120" s="35">
        <f>0.0105*(H120+100)/100*(I120+100)/100*(J120+100)/100</f>
        <v>0</v>
      </c>
      <c r="N120" s="35">
        <f>F120*M120</f>
        <v>0</v>
      </c>
      <c r="O120" s="36" t="s">
        <v>894</v>
      </c>
      <c r="P120" s="36" t="s">
        <v>53</v>
      </c>
      <c r="Q120" s="1" t="s">
        <v>339</v>
      </c>
      <c r="R120" s="1" t="s">
        <v>448</v>
      </c>
      <c r="S120">
        <v>1.0500000000000001E-2</v>
      </c>
      <c r="T120" s="1" t="s">
        <v>791</v>
      </c>
      <c r="V120">
        <f>N120</f>
        <v>0</v>
      </c>
    </row>
    <row r="121" spans="1:24" ht="30" customHeight="1" x14ac:dyDescent="0.3">
      <c r="A121" s="36" t="s">
        <v>448</v>
      </c>
      <c r="B121" s="36" t="s">
        <v>445</v>
      </c>
      <c r="C121" s="36" t="s">
        <v>446</v>
      </c>
      <c r="D121" s="36" t="s">
        <v>447</v>
      </c>
      <c r="E121" s="36" t="s">
        <v>53</v>
      </c>
      <c r="F121" s="35">
        <f>SUM(V119:V120)</f>
        <v>1.0500000000000001E-2</v>
      </c>
      <c r="G121" s="35"/>
      <c r="H121" s="35"/>
      <c r="I121" s="35"/>
      <c r="J121" s="35"/>
      <c r="K121" s="35">
        <f>TRUNC(ROUNDDOWN(F121,공량설정_일위대가!C67+1)*공량설정_일위대가!B66/100, 공량설정_일위대가!C67)</f>
        <v>1.0500000000000001E-2</v>
      </c>
      <c r="L121" s="36" t="s">
        <v>53</v>
      </c>
      <c r="M121" s="35"/>
      <c r="N121" s="35"/>
      <c r="O121" s="35" t="s">
        <v>894</v>
      </c>
      <c r="P121" s="36" t="s">
        <v>53</v>
      </c>
      <c r="Q121" s="1" t="s">
        <v>339</v>
      </c>
      <c r="R121" s="1" t="s">
        <v>53</v>
      </c>
      <c r="T121" s="1" t="s">
        <v>793</v>
      </c>
    </row>
    <row r="122" spans="1:24" ht="30" customHeight="1" x14ac:dyDescent="0.3">
      <c r="A122" s="35"/>
      <c r="B122" s="311" t="s">
        <v>1017</v>
      </c>
      <c r="C122" s="311"/>
      <c r="D122" s="311"/>
      <c r="E122" s="311"/>
      <c r="F122" s="311"/>
      <c r="G122" s="311"/>
      <c r="H122" s="311"/>
      <c r="I122" s="311"/>
      <c r="J122" s="311"/>
      <c r="K122" s="311"/>
      <c r="L122" s="311"/>
      <c r="M122" s="311"/>
      <c r="N122" s="311"/>
      <c r="O122" s="311"/>
      <c r="P122" s="311"/>
    </row>
    <row r="123" spans="1:24" ht="30" customHeight="1" x14ac:dyDescent="0.3">
      <c r="A123" s="36" t="s">
        <v>796</v>
      </c>
      <c r="B123" s="36" t="s">
        <v>73</v>
      </c>
      <c r="C123" s="36" t="s">
        <v>74</v>
      </c>
      <c r="D123" s="36" t="s">
        <v>62</v>
      </c>
      <c r="E123" s="36" t="s">
        <v>783</v>
      </c>
      <c r="F123" s="35">
        <v>1</v>
      </c>
      <c r="G123" s="35">
        <v>10</v>
      </c>
      <c r="H123" s="35"/>
      <c r="I123" s="35"/>
      <c r="J123" s="35"/>
      <c r="K123" s="35">
        <v>1</v>
      </c>
      <c r="L123" s="36" t="s">
        <v>445</v>
      </c>
      <c r="M123" s="35">
        <f>0.0105*(H123+100)/100*(I123+100)/100*(J123+100)/100</f>
        <v>1.0500000000000001E-2</v>
      </c>
      <c r="N123" s="35">
        <f>F123*M123</f>
        <v>1.0500000000000001E-2</v>
      </c>
      <c r="O123" s="36" t="s">
        <v>894</v>
      </c>
      <c r="P123" s="36" t="s">
        <v>53</v>
      </c>
      <c r="Q123" s="1" t="s">
        <v>76</v>
      </c>
      <c r="R123" s="1" t="s">
        <v>448</v>
      </c>
      <c r="S123">
        <v>1.0500000000000001E-2</v>
      </c>
      <c r="T123" s="1" t="s">
        <v>797</v>
      </c>
      <c r="V123">
        <f>N123</f>
        <v>1.0500000000000001E-2</v>
      </c>
    </row>
    <row r="124" spans="1:24" ht="30" customHeight="1" x14ac:dyDescent="0.3">
      <c r="A124" s="36" t="s">
        <v>796</v>
      </c>
      <c r="B124" s="36" t="s">
        <v>73</v>
      </c>
      <c r="C124" s="36" t="s">
        <v>74</v>
      </c>
      <c r="D124" s="36" t="s">
        <v>62</v>
      </c>
      <c r="E124" s="36" t="s">
        <v>783</v>
      </c>
      <c r="F124" s="35">
        <v>0.1</v>
      </c>
      <c r="G124" s="35">
        <v>10</v>
      </c>
      <c r="H124" s="35">
        <v>-100</v>
      </c>
      <c r="I124" s="35"/>
      <c r="J124" s="35"/>
      <c r="K124" s="35">
        <v>0.1</v>
      </c>
      <c r="L124" s="36" t="s">
        <v>445</v>
      </c>
      <c r="M124" s="35">
        <f>0.0105*(H124+100)/100*(I124+100)/100*(J124+100)/100</f>
        <v>0</v>
      </c>
      <c r="N124" s="35">
        <f>F124*M124</f>
        <v>0</v>
      </c>
      <c r="O124" s="36" t="s">
        <v>894</v>
      </c>
      <c r="P124" s="36" t="s">
        <v>53</v>
      </c>
      <c r="Q124" s="1" t="s">
        <v>76</v>
      </c>
      <c r="R124" s="1" t="s">
        <v>448</v>
      </c>
      <c r="S124">
        <v>1.0500000000000001E-2</v>
      </c>
      <c r="T124" s="1" t="s">
        <v>797</v>
      </c>
      <c r="V124">
        <f>N124</f>
        <v>0</v>
      </c>
    </row>
    <row r="125" spans="1:24" ht="30" customHeight="1" x14ac:dyDescent="0.3">
      <c r="A125" s="36" t="s">
        <v>448</v>
      </c>
      <c r="B125" s="36" t="s">
        <v>445</v>
      </c>
      <c r="C125" s="36" t="s">
        <v>446</v>
      </c>
      <c r="D125" s="36" t="s">
        <v>447</v>
      </c>
      <c r="E125" s="36" t="s">
        <v>53</v>
      </c>
      <c r="F125" s="35">
        <f>SUM(V123:V124)</f>
        <v>1.0500000000000001E-2</v>
      </c>
      <c r="G125" s="35"/>
      <c r="H125" s="35"/>
      <c r="I125" s="35"/>
      <c r="J125" s="35"/>
      <c r="K125" s="35">
        <f>TRUNC(ROUNDDOWN(F125,공량설정_일위대가!C69+1)*공량설정_일위대가!B68/100, 공량설정_일위대가!C69)</f>
        <v>1.0500000000000001E-2</v>
      </c>
      <c r="L125" s="36" t="s">
        <v>53</v>
      </c>
      <c r="M125" s="35"/>
      <c r="N125" s="35"/>
      <c r="O125" s="35" t="s">
        <v>894</v>
      </c>
      <c r="P125" s="36" t="s">
        <v>53</v>
      </c>
      <c r="Q125" s="1" t="s">
        <v>76</v>
      </c>
      <c r="R125" s="1" t="s">
        <v>53</v>
      </c>
      <c r="T125" s="1" t="s">
        <v>799</v>
      </c>
    </row>
    <row r="126" spans="1:24" ht="30" customHeight="1" x14ac:dyDescent="0.3">
      <c r="A126" s="35"/>
      <c r="B126" s="311" t="s">
        <v>1018</v>
      </c>
      <c r="C126" s="311"/>
      <c r="D126" s="311"/>
      <c r="E126" s="311"/>
      <c r="F126" s="311"/>
      <c r="G126" s="311"/>
      <c r="H126" s="311"/>
      <c r="I126" s="311"/>
      <c r="J126" s="311"/>
      <c r="K126" s="311"/>
      <c r="L126" s="311"/>
      <c r="M126" s="311"/>
      <c r="N126" s="311"/>
      <c r="O126" s="311"/>
      <c r="P126" s="311"/>
    </row>
    <row r="127" spans="1:24" ht="30" customHeight="1" x14ac:dyDescent="0.3">
      <c r="A127" s="36" t="s">
        <v>726</v>
      </c>
      <c r="B127" s="36" t="s">
        <v>84</v>
      </c>
      <c r="C127" s="36" t="s">
        <v>351</v>
      </c>
      <c r="D127" s="36" t="s">
        <v>86</v>
      </c>
      <c r="E127" s="36" t="s">
        <v>725</v>
      </c>
      <c r="F127" s="35">
        <v>1</v>
      </c>
      <c r="G127" s="35">
        <v>0</v>
      </c>
      <c r="H127" s="35"/>
      <c r="I127" s="35"/>
      <c r="J127" s="35"/>
      <c r="K127" s="35">
        <v>1</v>
      </c>
      <c r="L127" s="36" t="s">
        <v>694</v>
      </c>
      <c r="M127" s="35">
        <f>0.0972*(H127+100)/100*(I127+100)/100*(J127+100)/100</f>
        <v>9.7199999999999995E-2</v>
      </c>
      <c r="N127" s="35">
        <f>F127*M127</f>
        <v>9.7199999999999995E-2</v>
      </c>
      <c r="O127" s="36" t="s">
        <v>896</v>
      </c>
      <c r="P127" s="36" t="s">
        <v>53</v>
      </c>
      <c r="Q127" s="1" t="s">
        <v>353</v>
      </c>
      <c r="R127" s="1" t="s">
        <v>695</v>
      </c>
      <c r="S127">
        <v>9.7199999999999995E-2</v>
      </c>
      <c r="T127" s="1" t="s">
        <v>727</v>
      </c>
      <c r="X127">
        <f>N127</f>
        <v>9.7199999999999995E-2</v>
      </c>
    </row>
    <row r="128" spans="1:24" ht="30" customHeight="1" x14ac:dyDescent="0.3">
      <c r="A128" s="36" t="s">
        <v>695</v>
      </c>
      <c r="B128" s="36" t="s">
        <v>694</v>
      </c>
      <c r="C128" s="36" t="s">
        <v>446</v>
      </c>
      <c r="D128" s="36" t="s">
        <v>447</v>
      </c>
      <c r="E128" s="36" t="s">
        <v>53</v>
      </c>
      <c r="F128" s="35">
        <f>SUM(X127:X127)</f>
        <v>9.7199999999999995E-2</v>
      </c>
      <c r="G128" s="35"/>
      <c r="H128" s="35"/>
      <c r="I128" s="35"/>
      <c r="J128" s="35"/>
      <c r="K128" s="35">
        <f>TRUNC(ROUNDDOWN(F128,공량설정_일위대가!C71+1)*공량설정_일위대가!B70/100, 공량설정_일위대가!C71)</f>
        <v>9.7199999999999995E-2</v>
      </c>
      <c r="L128" s="36" t="s">
        <v>53</v>
      </c>
      <c r="M128" s="35"/>
      <c r="N128" s="35"/>
      <c r="O128" s="35" t="s">
        <v>896</v>
      </c>
      <c r="P128" s="36" t="s">
        <v>53</v>
      </c>
      <c r="Q128" s="1" t="s">
        <v>353</v>
      </c>
      <c r="R128" s="1" t="s">
        <v>53</v>
      </c>
      <c r="T128" s="1" t="s">
        <v>728</v>
      </c>
    </row>
    <row r="129" spans="1:24" ht="30" customHeight="1" x14ac:dyDescent="0.3">
      <c r="A129" s="35"/>
      <c r="B129" s="311" t="s">
        <v>1019</v>
      </c>
      <c r="C129" s="311"/>
      <c r="D129" s="311"/>
      <c r="E129" s="311"/>
      <c r="F129" s="311"/>
      <c r="G129" s="311"/>
      <c r="H129" s="311"/>
      <c r="I129" s="311"/>
      <c r="J129" s="311"/>
      <c r="K129" s="311"/>
      <c r="L129" s="311"/>
      <c r="M129" s="311"/>
      <c r="N129" s="311"/>
      <c r="O129" s="311"/>
      <c r="P129" s="311"/>
    </row>
    <row r="130" spans="1:24" ht="30" customHeight="1" x14ac:dyDescent="0.3">
      <c r="A130" s="36" t="s">
        <v>731</v>
      </c>
      <c r="B130" s="36" t="s">
        <v>84</v>
      </c>
      <c r="C130" s="36" t="s">
        <v>85</v>
      </c>
      <c r="D130" s="36" t="s">
        <v>86</v>
      </c>
      <c r="E130" s="36" t="s">
        <v>725</v>
      </c>
      <c r="F130" s="35">
        <v>1</v>
      </c>
      <c r="G130" s="35">
        <v>0</v>
      </c>
      <c r="H130" s="35"/>
      <c r="I130" s="35"/>
      <c r="J130" s="35"/>
      <c r="K130" s="35">
        <v>1</v>
      </c>
      <c r="L130" s="36" t="s">
        <v>694</v>
      </c>
      <c r="M130" s="35">
        <f>0.1188*(H130+100)/100*(I130+100)/100*(J130+100)/100</f>
        <v>0.1188</v>
      </c>
      <c r="N130" s="35">
        <f>F130*M130</f>
        <v>0.1188</v>
      </c>
      <c r="O130" s="36" t="s">
        <v>896</v>
      </c>
      <c r="P130" s="36" t="s">
        <v>53</v>
      </c>
      <c r="Q130" s="1" t="s">
        <v>88</v>
      </c>
      <c r="R130" s="1" t="s">
        <v>695</v>
      </c>
      <c r="S130">
        <v>0.1188</v>
      </c>
      <c r="T130" s="1" t="s">
        <v>732</v>
      </c>
      <c r="X130">
        <f>N130</f>
        <v>0.1188</v>
      </c>
    </row>
    <row r="131" spans="1:24" ht="30" customHeight="1" x14ac:dyDescent="0.3">
      <c r="A131" s="36" t="s">
        <v>695</v>
      </c>
      <c r="B131" s="36" t="s">
        <v>694</v>
      </c>
      <c r="C131" s="36" t="s">
        <v>446</v>
      </c>
      <c r="D131" s="36" t="s">
        <v>447</v>
      </c>
      <c r="E131" s="36" t="s">
        <v>53</v>
      </c>
      <c r="F131" s="35">
        <f>SUM(X130:X130)</f>
        <v>0.1188</v>
      </c>
      <c r="G131" s="35"/>
      <c r="H131" s="35"/>
      <c r="I131" s="35"/>
      <c r="J131" s="35"/>
      <c r="K131" s="35">
        <f>TRUNC(ROUNDDOWN(F131,공량설정_일위대가!C73+1)*공량설정_일위대가!B72/100, 공량설정_일위대가!C73)</f>
        <v>0.1188</v>
      </c>
      <c r="L131" s="36" t="s">
        <v>53</v>
      </c>
      <c r="M131" s="35"/>
      <c r="N131" s="35"/>
      <c r="O131" s="35" t="s">
        <v>896</v>
      </c>
      <c r="P131" s="36" t="s">
        <v>53</v>
      </c>
      <c r="Q131" s="1" t="s">
        <v>88</v>
      </c>
      <c r="R131" s="1" t="s">
        <v>53</v>
      </c>
      <c r="T131" s="1" t="s">
        <v>733</v>
      </c>
    </row>
    <row r="132" spans="1:24" ht="30" customHeight="1" x14ac:dyDescent="0.3">
      <c r="A132" s="35"/>
      <c r="B132" s="311" t="s">
        <v>1020</v>
      </c>
      <c r="C132" s="311"/>
      <c r="D132" s="311"/>
      <c r="E132" s="311"/>
      <c r="F132" s="311"/>
      <c r="G132" s="311"/>
      <c r="H132" s="311"/>
      <c r="I132" s="311"/>
      <c r="J132" s="311"/>
      <c r="K132" s="311"/>
      <c r="L132" s="311"/>
      <c r="M132" s="311"/>
      <c r="N132" s="311"/>
      <c r="O132" s="311"/>
      <c r="P132" s="311"/>
    </row>
    <row r="133" spans="1:24" ht="30" customHeight="1" x14ac:dyDescent="0.3">
      <c r="A133" s="36" t="s">
        <v>736</v>
      </c>
      <c r="B133" s="36" t="s">
        <v>90</v>
      </c>
      <c r="C133" s="36" t="s">
        <v>355</v>
      </c>
      <c r="D133" s="36" t="s">
        <v>86</v>
      </c>
      <c r="E133" s="36" t="s">
        <v>725</v>
      </c>
      <c r="F133" s="35">
        <v>1</v>
      </c>
      <c r="G133" s="35">
        <v>0</v>
      </c>
      <c r="H133" s="35"/>
      <c r="I133" s="35"/>
      <c r="J133" s="35"/>
      <c r="K133" s="35">
        <v>1</v>
      </c>
      <c r="L133" s="36" t="s">
        <v>694</v>
      </c>
      <c r="M133" s="35">
        <f>0.1296*(H133+100)/100*(I133+100)/100*(J133+100)/100</f>
        <v>0.12959999999999999</v>
      </c>
      <c r="N133" s="35">
        <f>F133*M133</f>
        <v>0.12959999999999999</v>
      </c>
      <c r="O133" s="36" t="s">
        <v>896</v>
      </c>
      <c r="P133" s="36" t="s">
        <v>53</v>
      </c>
      <c r="Q133" s="1" t="s">
        <v>357</v>
      </c>
      <c r="R133" s="1" t="s">
        <v>695</v>
      </c>
      <c r="S133">
        <v>0.12959999999999999</v>
      </c>
      <c r="T133" s="1" t="s">
        <v>737</v>
      </c>
      <c r="X133">
        <f>N133</f>
        <v>0.12959999999999999</v>
      </c>
    </row>
    <row r="134" spans="1:24" ht="30" customHeight="1" x14ac:dyDescent="0.3">
      <c r="A134" s="36" t="s">
        <v>695</v>
      </c>
      <c r="B134" s="36" t="s">
        <v>694</v>
      </c>
      <c r="C134" s="36" t="s">
        <v>446</v>
      </c>
      <c r="D134" s="36" t="s">
        <v>447</v>
      </c>
      <c r="E134" s="36" t="s">
        <v>53</v>
      </c>
      <c r="F134" s="35">
        <f>SUM(X133:X133)</f>
        <v>0.12959999999999999</v>
      </c>
      <c r="G134" s="35"/>
      <c r="H134" s="35"/>
      <c r="I134" s="35"/>
      <c r="J134" s="35"/>
      <c r="K134" s="35">
        <f>TRUNC(ROUNDDOWN(F134,공량설정_일위대가!C75+1)*공량설정_일위대가!B74/100, 공량설정_일위대가!C75)</f>
        <v>0.12959999999999999</v>
      </c>
      <c r="L134" s="36" t="s">
        <v>53</v>
      </c>
      <c r="M134" s="35"/>
      <c r="N134" s="35"/>
      <c r="O134" s="35" t="s">
        <v>896</v>
      </c>
      <c r="P134" s="36" t="s">
        <v>53</v>
      </c>
      <c r="Q134" s="1" t="s">
        <v>357</v>
      </c>
      <c r="R134" s="1" t="s">
        <v>53</v>
      </c>
      <c r="T134" s="1" t="s">
        <v>738</v>
      </c>
    </row>
    <row r="135" spans="1:24" ht="30" customHeight="1" x14ac:dyDescent="0.3">
      <c r="A135" s="35"/>
      <c r="B135" s="311" t="s">
        <v>1021</v>
      </c>
      <c r="C135" s="311"/>
      <c r="D135" s="311"/>
      <c r="E135" s="311"/>
      <c r="F135" s="311"/>
      <c r="G135" s="311"/>
      <c r="H135" s="311"/>
      <c r="I135" s="311"/>
      <c r="J135" s="311"/>
      <c r="K135" s="311"/>
      <c r="L135" s="311"/>
      <c r="M135" s="311"/>
      <c r="N135" s="311"/>
      <c r="O135" s="311"/>
      <c r="P135" s="311"/>
    </row>
    <row r="136" spans="1:24" ht="30" customHeight="1" x14ac:dyDescent="0.3">
      <c r="A136" s="36" t="s">
        <v>741</v>
      </c>
      <c r="B136" s="36" t="s">
        <v>90</v>
      </c>
      <c r="C136" s="36" t="s">
        <v>91</v>
      </c>
      <c r="D136" s="36" t="s">
        <v>86</v>
      </c>
      <c r="E136" s="36" t="s">
        <v>725</v>
      </c>
      <c r="F136" s="35">
        <v>1</v>
      </c>
      <c r="G136" s="35">
        <v>0</v>
      </c>
      <c r="H136" s="35"/>
      <c r="I136" s="35"/>
      <c r="J136" s="35"/>
      <c r="K136" s="35">
        <v>1</v>
      </c>
      <c r="L136" s="36" t="s">
        <v>694</v>
      </c>
      <c r="M136" s="35">
        <f>0.144*(H136+100)/100*(I136+100)/100*(J136+100)/100</f>
        <v>0.14399999999999999</v>
      </c>
      <c r="N136" s="35">
        <f>F136*M136</f>
        <v>0.14399999999999999</v>
      </c>
      <c r="O136" s="36" t="s">
        <v>896</v>
      </c>
      <c r="P136" s="36" t="s">
        <v>53</v>
      </c>
      <c r="Q136" s="1" t="s">
        <v>93</v>
      </c>
      <c r="R136" s="1" t="s">
        <v>695</v>
      </c>
      <c r="S136">
        <v>0.14399999999999999</v>
      </c>
      <c r="T136" s="1" t="s">
        <v>742</v>
      </c>
      <c r="X136">
        <f>N136</f>
        <v>0.14399999999999999</v>
      </c>
    </row>
    <row r="137" spans="1:24" ht="30" customHeight="1" x14ac:dyDescent="0.3">
      <c r="A137" s="36" t="s">
        <v>695</v>
      </c>
      <c r="B137" s="36" t="s">
        <v>694</v>
      </c>
      <c r="C137" s="36" t="s">
        <v>446</v>
      </c>
      <c r="D137" s="36" t="s">
        <v>447</v>
      </c>
      <c r="E137" s="36" t="s">
        <v>53</v>
      </c>
      <c r="F137" s="35">
        <f>SUM(X136:X136)</f>
        <v>0.14399999999999999</v>
      </c>
      <c r="G137" s="35"/>
      <c r="H137" s="35"/>
      <c r="I137" s="35"/>
      <c r="J137" s="35"/>
      <c r="K137" s="35">
        <f>TRUNC(ROUNDDOWN(F137,공량설정_일위대가!C77+1)*공량설정_일위대가!B76/100, 공량설정_일위대가!C77)</f>
        <v>0.14399999999999999</v>
      </c>
      <c r="L137" s="36" t="s">
        <v>53</v>
      </c>
      <c r="M137" s="35"/>
      <c r="N137" s="35"/>
      <c r="O137" s="35" t="s">
        <v>896</v>
      </c>
      <c r="P137" s="36" t="s">
        <v>53</v>
      </c>
      <c r="Q137" s="1" t="s">
        <v>93</v>
      </c>
      <c r="R137" s="1" t="s">
        <v>53</v>
      </c>
      <c r="T137" s="1" t="s">
        <v>743</v>
      </c>
    </row>
    <row r="138" spans="1:24" ht="30" customHeight="1" x14ac:dyDescent="0.3">
      <c r="A138" s="35"/>
      <c r="B138" s="311" t="s">
        <v>1022</v>
      </c>
      <c r="C138" s="311"/>
      <c r="D138" s="311"/>
      <c r="E138" s="311"/>
      <c r="F138" s="311"/>
      <c r="G138" s="311"/>
      <c r="H138" s="311"/>
      <c r="I138" s="311"/>
      <c r="J138" s="311"/>
      <c r="K138" s="311"/>
      <c r="L138" s="311"/>
      <c r="M138" s="311"/>
      <c r="N138" s="311"/>
      <c r="O138" s="311"/>
      <c r="P138" s="311"/>
    </row>
    <row r="139" spans="1:24" ht="30" customHeight="1" x14ac:dyDescent="0.3">
      <c r="A139" s="36" t="s">
        <v>443</v>
      </c>
      <c r="B139" s="36" t="s">
        <v>442</v>
      </c>
      <c r="C139" s="36" t="s">
        <v>53</v>
      </c>
      <c r="D139" s="36" t="s">
        <v>86</v>
      </c>
      <c r="E139" s="36" t="s">
        <v>441</v>
      </c>
      <c r="F139" s="35">
        <v>1</v>
      </c>
      <c r="G139" s="35">
        <v>0</v>
      </c>
      <c r="H139" s="35"/>
      <c r="I139" s="35"/>
      <c r="J139" s="35"/>
      <c r="K139" s="35">
        <v>1</v>
      </c>
      <c r="L139" s="36" t="s">
        <v>445</v>
      </c>
      <c r="M139" s="35">
        <f>1.23*(H139+100)/100*(I139+100)/100*(J139+100)/100</f>
        <v>1.23</v>
      </c>
      <c r="N139" s="35">
        <f>F139*M139</f>
        <v>1.23</v>
      </c>
      <c r="O139" s="36" t="s">
        <v>894</v>
      </c>
      <c r="P139" s="36" t="s">
        <v>53</v>
      </c>
      <c r="Q139" s="1" t="s">
        <v>98</v>
      </c>
      <c r="R139" s="1" t="s">
        <v>448</v>
      </c>
      <c r="S139">
        <v>1.23</v>
      </c>
      <c r="T139" s="1" t="s">
        <v>444</v>
      </c>
      <c r="V139">
        <f>N139</f>
        <v>1.23</v>
      </c>
    </row>
    <row r="140" spans="1:24" ht="30" customHeight="1" x14ac:dyDescent="0.3">
      <c r="A140" s="36" t="s">
        <v>448</v>
      </c>
      <c r="B140" s="36" t="s">
        <v>445</v>
      </c>
      <c r="C140" s="36" t="s">
        <v>446</v>
      </c>
      <c r="D140" s="36" t="s">
        <v>447</v>
      </c>
      <c r="E140" s="36" t="s">
        <v>53</v>
      </c>
      <c r="F140" s="35">
        <f>SUM(V139:V139)</f>
        <v>1.23</v>
      </c>
      <c r="G140" s="35"/>
      <c r="H140" s="35"/>
      <c r="I140" s="35"/>
      <c r="J140" s="35"/>
      <c r="K140" s="35">
        <f>TRUNC(ROUNDDOWN(F140,공량설정_일위대가!C79+1)*공량설정_일위대가!B78/100, 공량설정_일위대가!C79)</f>
        <v>1.23</v>
      </c>
      <c r="L140" s="36" t="s">
        <v>53</v>
      </c>
      <c r="M140" s="35"/>
      <c r="N140" s="35"/>
      <c r="O140" s="35" t="s">
        <v>894</v>
      </c>
      <c r="P140" s="36" t="s">
        <v>53</v>
      </c>
      <c r="Q140" s="1" t="s">
        <v>98</v>
      </c>
      <c r="R140" s="1" t="s">
        <v>53</v>
      </c>
      <c r="T140" s="1" t="s">
        <v>449</v>
      </c>
    </row>
    <row r="141" spans="1:24" ht="30" customHeight="1" x14ac:dyDescent="0.3">
      <c r="A141" s="35"/>
      <c r="B141" s="311" t="s">
        <v>1023</v>
      </c>
      <c r="C141" s="311"/>
      <c r="D141" s="311"/>
      <c r="E141" s="311"/>
      <c r="F141" s="311"/>
      <c r="G141" s="311"/>
      <c r="H141" s="311"/>
      <c r="I141" s="311"/>
      <c r="J141" s="311"/>
      <c r="K141" s="311"/>
      <c r="L141" s="311"/>
      <c r="M141" s="311"/>
      <c r="N141" s="311"/>
      <c r="O141" s="311"/>
      <c r="P141" s="311"/>
    </row>
    <row r="142" spans="1:24" ht="30" customHeight="1" x14ac:dyDescent="0.3">
      <c r="A142" s="36" t="s">
        <v>747</v>
      </c>
      <c r="B142" s="36" t="s">
        <v>228</v>
      </c>
      <c r="C142" s="36" t="s">
        <v>229</v>
      </c>
      <c r="D142" s="36" t="s">
        <v>86</v>
      </c>
      <c r="E142" s="36" t="s">
        <v>746</v>
      </c>
      <c r="F142" s="35">
        <v>1</v>
      </c>
      <c r="G142" s="35">
        <v>0</v>
      </c>
      <c r="H142" s="35"/>
      <c r="I142" s="35"/>
      <c r="J142" s="35"/>
      <c r="K142" s="35">
        <v>1</v>
      </c>
      <c r="L142" s="36" t="s">
        <v>445</v>
      </c>
      <c r="M142" s="35">
        <f>0.085*(H142+100)/100*(I142+100)/100*(J142+100)/100</f>
        <v>8.5000000000000006E-2</v>
      </c>
      <c r="N142" s="35">
        <f>F142*M142</f>
        <v>8.5000000000000006E-2</v>
      </c>
      <c r="O142" s="36" t="s">
        <v>894</v>
      </c>
      <c r="P142" s="36" t="s">
        <v>53</v>
      </c>
      <c r="Q142" s="1" t="s">
        <v>231</v>
      </c>
      <c r="R142" s="1" t="s">
        <v>448</v>
      </c>
      <c r="S142">
        <v>8.5000000000000006E-2</v>
      </c>
      <c r="T142" s="1" t="s">
        <v>748</v>
      </c>
      <c r="V142">
        <f>N142</f>
        <v>8.5000000000000006E-2</v>
      </c>
    </row>
    <row r="143" spans="1:24" ht="30" customHeight="1" x14ac:dyDescent="0.3">
      <c r="A143" s="36" t="s">
        <v>448</v>
      </c>
      <c r="B143" s="36" t="s">
        <v>445</v>
      </c>
      <c r="C143" s="36" t="s">
        <v>446</v>
      </c>
      <c r="D143" s="36" t="s">
        <v>447</v>
      </c>
      <c r="E143" s="36" t="s">
        <v>53</v>
      </c>
      <c r="F143" s="35">
        <f>SUM(V142:V142)</f>
        <v>8.5000000000000006E-2</v>
      </c>
      <c r="G143" s="35"/>
      <c r="H143" s="35"/>
      <c r="I143" s="35"/>
      <c r="J143" s="35"/>
      <c r="K143" s="35">
        <f>TRUNC(ROUNDDOWN(F143,공량설정_일위대가!C81+1)*공량설정_일위대가!B80/100, 공량설정_일위대가!C81)</f>
        <v>8.5000000000000006E-2</v>
      </c>
      <c r="L143" s="36" t="s">
        <v>53</v>
      </c>
      <c r="M143" s="35"/>
      <c r="N143" s="35"/>
      <c r="O143" s="35" t="s">
        <v>894</v>
      </c>
      <c r="P143" s="36" t="s">
        <v>53</v>
      </c>
      <c r="Q143" s="1" t="s">
        <v>231</v>
      </c>
      <c r="R143" s="1" t="s">
        <v>53</v>
      </c>
      <c r="T143" s="1" t="s">
        <v>749</v>
      </c>
    </row>
    <row r="144" spans="1:24" ht="30" customHeight="1" x14ac:dyDescent="0.3">
      <c r="A144" s="35"/>
      <c r="B144" s="311" t="s">
        <v>1024</v>
      </c>
      <c r="C144" s="311"/>
      <c r="D144" s="311"/>
      <c r="E144" s="311"/>
      <c r="F144" s="311"/>
      <c r="G144" s="311"/>
      <c r="H144" s="311"/>
      <c r="I144" s="311"/>
      <c r="J144" s="311"/>
      <c r="K144" s="311"/>
      <c r="L144" s="311"/>
      <c r="M144" s="311"/>
      <c r="N144" s="311"/>
      <c r="O144" s="311"/>
      <c r="P144" s="311"/>
    </row>
    <row r="145" spans="1:22" ht="30" customHeight="1" x14ac:dyDescent="0.3">
      <c r="A145" s="36" t="s">
        <v>752</v>
      </c>
      <c r="B145" s="36" t="s">
        <v>228</v>
      </c>
      <c r="C145" s="36" t="s">
        <v>233</v>
      </c>
      <c r="D145" s="36" t="s">
        <v>86</v>
      </c>
      <c r="E145" s="36" t="s">
        <v>746</v>
      </c>
      <c r="F145" s="35">
        <v>1</v>
      </c>
      <c r="G145" s="35">
        <v>0</v>
      </c>
      <c r="H145" s="35"/>
      <c r="I145" s="35"/>
      <c r="J145" s="35"/>
      <c r="K145" s="35">
        <v>1</v>
      </c>
      <c r="L145" s="36" t="s">
        <v>445</v>
      </c>
      <c r="M145" s="35">
        <f>0.085*(H145+100)/100*(I145+100)/100*(J145+100)/100</f>
        <v>8.5000000000000006E-2</v>
      </c>
      <c r="N145" s="35">
        <f>F145*M145</f>
        <v>8.5000000000000006E-2</v>
      </c>
      <c r="O145" s="36" t="s">
        <v>894</v>
      </c>
      <c r="P145" s="36" t="s">
        <v>53</v>
      </c>
      <c r="Q145" s="1" t="s">
        <v>235</v>
      </c>
      <c r="R145" s="1" t="s">
        <v>448</v>
      </c>
      <c r="S145">
        <v>8.5000000000000006E-2</v>
      </c>
      <c r="T145" s="1" t="s">
        <v>753</v>
      </c>
      <c r="V145">
        <f>N145</f>
        <v>8.5000000000000006E-2</v>
      </c>
    </row>
    <row r="146" spans="1:22" ht="30" customHeight="1" x14ac:dyDescent="0.3">
      <c r="A146" s="36" t="s">
        <v>448</v>
      </c>
      <c r="B146" s="36" t="s">
        <v>445</v>
      </c>
      <c r="C146" s="36" t="s">
        <v>446</v>
      </c>
      <c r="D146" s="36" t="s">
        <v>447</v>
      </c>
      <c r="E146" s="36" t="s">
        <v>53</v>
      </c>
      <c r="F146" s="35">
        <f>SUM(V145:V145)</f>
        <v>8.5000000000000006E-2</v>
      </c>
      <c r="G146" s="35"/>
      <c r="H146" s="35"/>
      <c r="I146" s="35"/>
      <c r="J146" s="35"/>
      <c r="K146" s="35">
        <f>TRUNC(ROUNDDOWN(F146,공량설정_일위대가!C83+1)*공량설정_일위대가!B82/100, 공량설정_일위대가!C83)</f>
        <v>8.5000000000000006E-2</v>
      </c>
      <c r="L146" s="36" t="s">
        <v>53</v>
      </c>
      <c r="M146" s="35"/>
      <c r="N146" s="35"/>
      <c r="O146" s="35" t="s">
        <v>894</v>
      </c>
      <c r="P146" s="36" t="s">
        <v>53</v>
      </c>
      <c r="Q146" s="1" t="s">
        <v>235</v>
      </c>
      <c r="R146" s="1" t="s">
        <v>53</v>
      </c>
      <c r="T146" s="1" t="s">
        <v>754</v>
      </c>
    </row>
    <row r="147" spans="1:22" ht="30" customHeight="1" x14ac:dyDescent="0.3">
      <c r="A147" s="35"/>
      <c r="B147" s="311" t="s">
        <v>1025</v>
      </c>
      <c r="C147" s="311"/>
      <c r="D147" s="311"/>
      <c r="E147" s="311"/>
      <c r="F147" s="311"/>
      <c r="G147" s="311"/>
      <c r="H147" s="311"/>
      <c r="I147" s="311"/>
      <c r="J147" s="311"/>
      <c r="K147" s="311"/>
      <c r="L147" s="311"/>
      <c r="M147" s="311"/>
      <c r="N147" s="311"/>
      <c r="O147" s="311"/>
      <c r="P147" s="311"/>
    </row>
    <row r="148" spans="1:22" ht="30" customHeight="1" x14ac:dyDescent="0.3">
      <c r="A148" s="36" t="s">
        <v>757</v>
      </c>
      <c r="B148" s="36" t="s">
        <v>228</v>
      </c>
      <c r="C148" s="36" t="s">
        <v>237</v>
      </c>
      <c r="D148" s="36" t="s">
        <v>86</v>
      </c>
      <c r="E148" s="36" t="s">
        <v>746</v>
      </c>
      <c r="F148" s="35">
        <v>1</v>
      </c>
      <c r="G148" s="35">
        <v>0</v>
      </c>
      <c r="H148" s="35"/>
      <c r="I148" s="35"/>
      <c r="J148" s="35"/>
      <c r="K148" s="35">
        <v>1</v>
      </c>
      <c r="L148" s="36" t="s">
        <v>445</v>
      </c>
      <c r="M148" s="35">
        <f>0.085*(H148+100)/100*(I148+100)/100*(J148+100)/100</f>
        <v>8.5000000000000006E-2</v>
      </c>
      <c r="N148" s="35">
        <f>F148*M148</f>
        <v>8.5000000000000006E-2</v>
      </c>
      <c r="O148" s="36" t="s">
        <v>894</v>
      </c>
      <c r="P148" s="36" t="s">
        <v>53</v>
      </c>
      <c r="Q148" s="1" t="s">
        <v>239</v>
      </c>
      <c r="R148" s="1" t="s">
        <v>448</v>
      </c>
      <c r="S148">
        <v>8.5000000000000006E-2</v>
      </c>
      <c r="T148" s="1" t="s">
        <v>758</v>
      </c>
      <c r="V148">
        <f>N148</f>
        <v>8.5000000000000006E-2</v>
      </c>
    </row>
    <row r="149" spans="1:22" ht="30" customHeight="1" x14ac:dyDescent="0.3">
      <c r="A149" s="36" t="s">
        <v>448</v>
      </c>
      <c r="B149" s="36" t="s">
        <v>445</v>
      </c>
      <c r="C149" s="36" t="s">
        <v>446</v>
      </c>
      <c r="D149" s="36" t="s">
        <v>447</v>
      </c>
      <c r="E149" s="36" t="s">
        <v>53</v>
      </c>
      <c r="F149" s="35">
        <f>SUM(V148:V148)</f>
        <v>8.5000000000000006E-2</v>
      </c>
      <c r="G149" s="35"/>
      <c r="H149" s="35"/>
      <c r="I149" s="35"/>
      <c r="J149" s="35"/>
      <c r="K149" s="35">
        <f>TRUNC(ROUNDDOWN(F149,공량설정_일위대가!C85+1)*공량설정_일위대가!B84/100, 공량설정_일위대가!C85)</f>
        <v>8.5000000000000006E-2</v>
      </c>
      <c r="L149" s="36" t="s">
        <v>53</v>
      </c>
      <c r="M149" s="35"/>
      <c r="N149" s="35"/>
      <c r="O149" s="35" t="s">
        <v>894</v>
      </c>
      <c r="P149" s="36" t="s">
        <v>53</v>
      </c>
      <c r="Q149" s="1" t="s">
        <v>239</v>
      </c>
      <c r="R149" s="1" t="s">
        <v>53</v>
      </c>
      <c r="T149" s="1" t="s">
        <v>759</v>
      </c>
    </row>
    <row r="150" spans="1:22" ht="30" customHeight="1" x14ac:dyDescent="0.3">
      <c r="A150" s="35"/>
      <c r="B150" s="311" t="s">
        <v>1026</v>
      </c>
      <c r="C150" s="311"/>
      <c r="D150" s="311"/>
      <c r="E150" s="311"/>
      <c r="F150" s="311"/>
      <c r="G150" s="311"/>
      <c r="H150" s="311"/>
      <c r="I150" s="311"/>
      <c r="J150" s="311"/>
      <c r="K150" s="311"/>
      <c r="L150" s="311"/>
      <c r="M150" s="311"/>
      <c r="N150" s="311"/>
      <c r="O150" s="311"/>
      <c r="P150" s="311"/>
    </row>
    <row r="151" spans="1:22" ht="30" customHeight="1" x14ac:dyDescent="0.3">
      <c r="A151" s="36" t="s">
        <v>762</v>
      </c>
      <c r="B151" s="36" t="s">
        <v>228</v>
      </c>
      <c r="C151" s="36" t="s">
        <v>241</v>
      </c>
      <c r="D151" s="36" t="s">
        <v>86</v>
      </c>
      <c r="E151" s="36" t="s">
        <v>746</v>
      </c>
      <c r="F151" s="35">
        <v>1</v>
      </c>
      <c r="G151" s="35">
        <v>0</v>
      </c>
      <c r="H151" s="35"/>
      <c r="I151" s="35"/>
      <c r="J151" s="35"/>
      <c r="K151" s="35">
        <v>1</v>
      </c>
      <c r="L151" s="36" t="s">
        <v>445</v>
      </c>
      <c r="M151" s="35">
        <f>0.085*(H151+100)/100*(I151+100)/100*(J151+100)/100</f>
        <v>8.5000000000000006E-2</v>
      </c>
      <c r="N151" s="35">
        <f>F151*M151</f>
        <v>8.5000000000000006E-2</v>
      </c>
      <c r="O151" s="36" t="s">
        <v>894</v>
      </c>
      <c r="P151" s="36" t="s">
        <v>53</v>
      </c>
      <c r="Q151" s="1" t="s">
        <v>243</v>
      </c>
      <c r="R151" s="1" t="s">
        <v>448</v>
      </c>
      <c r="S151">
        <v>8.5000000000000006E-2</v>
      </c>
      <c r="T151" s="1" t="s">
        <v>763</v>
      </c>
      <c r="V151">
        <f>N151</f>
        <v>8.5000000000000006E-2</v>
      </c>
    </row>
    <row r="152" spans="1:22" ht="30" customHeight="1" x14ac:dyDescent="0.3">
      <c r="A152" s="36" t="s">
        <v>448</v>
      </c>
      <c r="B152" s="36" t="s">
        <v>445</v>
      </c>
      <c r="C152" s="36" t="s">
        <v>446</v>
      </c>
      <c r="D152" s="36" t="s">
        <v>447</v>
      </c>
      <c r="E152" s="36" t="s">
        <v>53</v>
      </c>
      <c r="F152" s="35">
        <f>SUM(V151:V151)</f>
        <v>8.5000000000000006E-2</v>
      </c>
      <c r="G152" s="35"/>
      <c r="H152" s="35"/>
      <c r="I152" s="35"/>
      <c r="J152" s="35"/>
      <c r="K152" s="35">
        <f>TRUNC(ROUNDDOWN(F152,공량설정_일위대가!C87+1)*공량설정_일위대가!B86/100, 공량설정_일위대가!C87)</f>
        <v>8.5000000000000006E-2</v>
      </c>
      <c r="L152" s="36" t="s">
        <v>53</v>
      </c>
      <c r="M152" s="35"/>
      <c r="N152" s="35"/>
      <c r="O152" s="35" t="s">
        <v>894</v>
      </c>
      <c r="P152" s="36" t="s">
        <v>53</v>
      </c>
      <c r="Q152" s="1" t="s">
        <v>243</v>
      </c>
      <c r="R152" s="1" t="s">
        <v>53</v>
      </c>
      <c r="T152" s="1" t="s">
        <v>764</v>
      </c>
    </row>
    <row r="153" spans="1:22" ht="30" customHeight="1" x14ac:dyDescent="0.3">
      <c r="A153" s="35"/>
      <c r="B153" s="311" t="s">
        <v>1027</v>
      </c>
      <c r="C153" s="311"/>
      <c r="D153" s="311"/>
      <c r="E153" s="311"/>
      <c r="F153" s="311"/>
      <c r="G153" s="311"/>
      <c r="H153" s="311"/>
      <c r="I153" s="311"/>
      <c r="J153" s="311"/>
      <c r="K153" s="311"/>
      <c r="L153" s="311"/>
      <c r="M153" s="311"/>
      <c r="N153" s="311"/>
      <c r="O153" s="311"/>
      <c r="P153" s="311"/>
    </row>
    <row r="154" spans="1:22" ht="30" customHeight="1" x14ac:dyDescent="0.3">
      <c r="A154" s="36" t="s">
        <v>768</v>
      </c>
      <c r="B154" s="36" t="s">
        <v>140</v>
      </c>
      <c r="C154" s="36" t="s">
        <v>141</v>
      </c>
      <c r="D154" s="36" t="s">
        <v>86</v>
      </c>
      <c r="E154" s="36" t="s">
        <v>767</v>
      </c>
      <c r="F154" s="35">
        <v>1</v>
      </c>
      <c r="G154" s="35">
        <v>0</v>
      </c>
      <c r="H154" s="35"/>
      <c r="I154" s="35"/>
      <c r="J154" s="35"/>
      <c r="K154" s="35">
        <v>1</v>
      </c>
      <c r="L154" s="36" t="s">
        <v>445</v>
      </c>
      <c r="M154" s="35">
        <f>0.08*(H154+100)/100*(I154+100)/100*(J154+100)/100</f>
        <v>0.08</v>
      </c>
      <c r="N154" s="35">
        <f>F154*M154</f>
        <v>0.08</v>
      </c>
      <c r="O154" s="36" t="s">
        <v>894</v>
      </c>
      <c r="P154" s="36" t="s">
        <v>53</v>
      </c>
      <c r="Q154" s="1" t="s">
        <v>143</v>
      </c>
      <c r="R154" s="1" t="s">
        <v>448</v>
      </c>
      <c r="S154">
        <v>0.08</v>
      </c>
      <c r="T154" s="1" t="s">
        <v>769</v>
      </c>
      <c r="V154">
        <f>N154</f>
        <v>0.08</v>
      </c>
    </row>
    <row r="155" spans="1:22" ht="30" customHeight="1" x14ac:dyDescent="0.3">
      <c r="A155" s="36" t="s">
        <v>448</v>
      </c>
      <c r="B155" s="36" t="s">
        <v>445</v>
      </c>
      <c r="C155" s="36" t="s">
        <v>446</v>
      </c>
      <c r="D155" s="36" t="s">
        <v>447</v>
      </c>
      <c r="E155" s="36" t="s">
        <v>53</v>
      </c>
      <c r="F155" s="35">
        <f>SUM(V154:V154)</f>
        <v>0.08</v>
      </c>
      <c r="G155" s="35"/>
      <c r="H155" s="35"/>
      <c r="I155" s="35"/>
      <c r="J155" s="35"/>
      <c r="K155" s="35">
        <f>TRUNC(ROUNDDOWN(F155,공량설정_일위대가!C89+1)*공량설정_일위대가!B88/100, 공량설정_일위대가!C89)</f>
        <v>0.08</v>
      </c>
      <c r="L155" s="36" t="s">
        <v>53</v>
      </c>
      <c r="M155" s="35"/>
      <c r="N155" s="35"/>
      <c r="O155" s="35" t="s">
        <v>894</v>
      </c>
      <c r="P155" s="36" t="s">
        <v>53</v>
      </c>
      <c r="Q155" s="1" t="s">
        <v>143</v>
      </c>
      <c r="R155" s="1" t="s">
        <v>53</v>
      </c>
      <c r="T155" s="1" t="s">
        <v>770</v>
      </c>
    </row>
    <row r="156" spans="1:22" ht="30" customHeight="1" x14ac:dyDescent="0.3">
      <c r="A156" s="35"/>
      <c r="B156" s="311" t="s">
        <v>1028</v>
      </c>
      <c r="C156" s="311"/>
      <c r="D156" s="311"/>
      <c r="E156" s="311"/>
      <c r="F156" s="311"/>
      <c r="G156" s="311"/>
      <c r="H156" s="311"/>
      <c r="I156" s="311"/>
      <c r="J156" s="311"/>
      <c r="K156" s="311"/>
      <c r="L156" s="311"/>
      <c r="M156" s="311"/>
      <c r="N156" s="311"/>
      <c r="O156" s="311"/>
      <c r="P156" s="311"/>
    </row>
    <row r="157" spans="1:22" ht="30" customHeight="1" x14ac:dyDescent="0.3">
      <c r="A157" s="36" t="s">
        <v>773</v>
      </c>
      <c r="B157" s="36" t="s">
        <v>145</v>
      </c>
      <c r="C157" s="36" t="s">
        <v>146</v>
      </c>
      <c r="D157" s="36" t="s">
        <v>86</v>
      </c>
      <c r="E157" s="36" t="s">
        <v>767</v>
      </c>
      <c r="F157" s="35">
        <v>1</v>
      </c>
      <c r="G157" s="35">
        <v>0</v>
      </c>
      <c r="H157" s="35"/>
      <c r="I157" s="35"/>
      <c r="J157" s="35"/>
      <c r="K157" s="35">
        <v>1</v>
      </c>
      <c r="L157" s="36" t="s">
        <v>445</v>
      </c>
      <c r="M157" s="35">
        <f>0.08*(H157+100)/100*(I157+100)/100*(J157+100)/100</f>
        <v>0.08</v>
      </c>
      <c r="N157" s="35">
        <f>F157*M157</f>
        <v>0.08</v>
      </c>
      <c r="O157" s="36" t="s">
        <v>894</v>
      </c>
      <c r="P157" s="36" t="s">
        <v>53</v>
      </c>
      <c r="Q157" s="1" t="s">
        <v>148</v>
      </c>
      <c r="R157" s="1" t="s">
        <v>448</v>
      </c>
      <c r="S157">
        <v>0.08</v>
      </c>
      <c r="T157" s="1" t="s">
        <v>774</v>
      </c>
      <c r="V157">
        <f>N157</f>
        <v>0.08</v>
      </c>
    </row>
    <row r="158" spans="1:22" ht="30" customHeight="1" x14ac:dyDescent="0.3">
      <c r="A158" s="36" t="s">
        <v>448</v>
      </c>
      <c r="B158" s="36" t="s">
        <v>445</v>
      </c>
      <c r="C158" s="36" t="s">
        <v>446</v>
      </c>
      <c r="D158" s="36" t="s">
        <v>447</v>
      </c>
      <c r="E158" s="36" t="s">
        <v>53</v>
      </c>
      <c r="F158" s="35">
        <f>SUM(V157:V157)</f>
        <v>0.08</v>
      </c>
      <c r="G158" s="35"/>
      <c r="H158" s="35"/>
      <c r="I158" s="35"/>
      <c r="J158" s="35"/>
      <c r="K158" s="35">
        <f>TRUNC(ROUNDDOWN(F158,공량설정_일위대가!C91+1)*공량설정_일위대가!B90/100, 공량설정_일위대가!C91)</f>
        <v>0.08</v>
      </c>
      <c r="L158" s="36" t="s">
        <v>53</v>
      </c>
      <c r="M158" s="35"/>
      <c r="N158" s="35"/>
      <c r="O158" s="35" t="s">
        <v>894</v>
      </c>
      <c r="P158" s="36" t="s">
        <v>53</v>
      </c>
      <c r="Q158" s="1" t="s">
        <v>148</v>
      </c>
      <c r="R158" s="1" t="s">
        <v>53</v>
      </c>
      <c r="T158" s="1" t="s">
        <v>775</v>
      </c>
    </row>
    <row r="159" spans="1:22" ht="30" customHeight="1" x14ac:dyDescent="0.3">
      <c r="A159" s="35"/>
      <c r="B159" s="311" t="s">
        <v>1029</v>
      </c>
      <c r="C159" s="311"/>
      <c r="D159" s="311"/>
      <c r="E159" s="311"/>
      <c r="F159" s="311"/>
      <c r="G159" s="311"/>
      <c r="H159" s="311"/>
      <c r="I159" s="311"/>
      <c r="J159" s="311"/>
      <c r="K159" s="311"/>
      <c r="L159" s="311"/>
      <c r="M159" s="311"/>
      <c r="N159" s="311"/>
      <c r="O159" s="311"/>
      <c r="P159" s="311"/>
    </row>
    <row r="160" spans="1:22" ht="30" customHeight="1" x14ac:dyDescent="0.3">
      <c r="A160" s="36" t="s">
        <v>778</v>
      </c>
      <c r="B160" s="36" t="s">
        <v>150</v>
      </c>
      <c r="C160" s="36" t="s">
        <v>146</v>
      </c>
      <c r="D160" s="36" t="s">
        <v>86</v>
      </c>
      <c r="E160" s="36" t="s">
        <v>767</v>
      </c>
      <c r="F160" s="35">
        <v>1</v>
      </c>
      <c r="G160" s="35">
        <v>0</v>
      </c>
      <c r="H160" s="35"/>
      <c r="I160" s="35"/>
      <c r="J160" s="35"/>
      <c r="K160" s="35">
        <v>1</v>
      </c>
      <c r="L160" s="36" t="s">
        <v>445</v>
      </c>
      <c r="M160" s="35">
        <f>0.08*(H160+100)/100*(I160+100)/100*(J160+100)/100</f>
        <v>0.08</v>
      </c>
      <c r="N160" s="35">
        <f>F160*M160</f>
        <v>0.08</v>
      </c>
      <c r="O160" s="36" t="s">
        <v>894</v>
      </c>
      <c r="P160" s="36" t="s">
        <v>53</v>
      </c>
      <c r="Q160" s="1" t="s">
        <v>152</v>
      </c>
      <c r="R160" s="1" t="s">
        <v>448</v>
      </c>
      <c r="S160">
        <v>0.08</v>
      </c>
      <c r="T160" s="1" t="s">
        <v>779</v>
      </c>
      <c r="V160">
        <f>N160</f>
        <v>0.08</v>
      </c>
    </row>
    <row r="161" spans="1:22" ht="30" customHeight="1" x14ac:dyDescent="0.3">
      <c r="A161" s="36" t="s">
        <v>448</v>
      </c>
      <c r="B161" s="36" t="s">
        <v>445</v>
      </c>
      <c r="C161" s="36" t="s">
        <v>446</v>
      </c>
      <c r="D161" s="36" t="s">
        <v>447</v>
      </c>
      <c r="E161" s="36" t="s">
        <v>53</v>
      </c>
      <c r="F161" s="35">
        <f>SUM(V160:V160)</f>
        <v>0.08</v>
      </c>
      <c r="G161" s="35"/>
      <c r="H161" s="35"/>
      <c r="I161" s="35"/>
      <c r="J161" s="35"/>
      <c r="K161" s="35">
        <f>TRUNC(ROUNDDOWN(F161,공량설정_일위대가!C93+1)*공량설정_일위대가!B92/100, 공량설정_일위대가!C93)</f>
        <v>0.08</v>
      </c>
      <c r="L161" s="36" t="s">
        <v>53</v>
      </c>
      <c r="M161" s="35"/>
      <c r="N161" s="35"/>
      <c r="O161" s="35" t="s">
        <v>894</v>
      </c>
      <c r="P161" s="36" t="s">
        <v>53</v>
      </c>
      <c r="Q161" s="1" t="s">
        <v>152</v>
      </c>
      <c r="R161" s="1" t="s">
        <v>53</v>
      </c>
      <c r="T161" s="1" t="s">
        <v>780</v>
      </c>
    </row>
    <row r="162" spans="1:22" ht="30" customHeight="1" x14ac:dyDescent="0.3">
      <c r="A162" s="35"/>
      <c r="B162" s="311" t="s">
        <v>1030</v>
      </c>
      <c r="C162" s="311"/>
      <c r="D162" s="311"/>
      <c r="E162" s="311"/>
      <c r="F162" s="311"/>
      <c r="G162" s="311"/>
      <c r="H162" s="311"/>
      <c r="I162" s="311"/>
      <c r="J162" s="311"/>
      <c r="K162" s="311"/>
      <c r="L162" s="311"/>
      <c r="M162" s="311"/>
      <c r="N162" s="311"/>
      <c r="O162" s="311"/>
      <c r="P162" s="311"/>
    </row>
    <row r="163" spans="1:22" ht="30" customHeight="1" x14ac:dyDescent="0.3">
      <c r="A163" s="36" t="s">
        <v>545</v>
      </c>
      <c r="B163" s="36" t="s">
        <v>543</v>
      </c>
      <c r="C163" s="36" t="s">
        <v>544</v>
      </c>
      <c r="D163" s="36" t="s">
        <v>86</v>
      </c>
      <c r="E163" s="36" t="s">
        <v>1031</v>
      </c>
      <c r="F163" s="35">
        <v>1</v>
      </c>
      <c r="G163" s="35">
        <v>0</v>
      </c>
      <c r="H163" s="35">
        <v>-70</v>
      </c>
      <c r="I163" s="35"/>
      <c r="J163" s="35"/>
      <c r="K163" s="35">
        <v>1</v>
      </c>
      <c r="L163" s="36" t="s">
        <v>445</v>
      </c>
      <c r="M163" s="35">
        <f>0.117*(H163+100)/100*(I163+100)/100*(J163+100)/100</f>
        <v>3.5099999999999999E-2</v>
      </c>
      <c r="N163" s="35">
        <f>F163*M163</f>
        <v>3.5099999999999999E-2</v>
      </c>
      <c r="O163" s="36" t="s">
        <v>894</v>
      </c>
      <c r="P163" s="36" t="s">
        <v>53</v>
      </c>
      <c r="Q163" s="1" t="s">
        <v>248</v>
      </c>
      <c r="R163" s="1" t="s">
        <v>448</v>
      </c>
      <c r="S163">
        <v>0.11700000000000001</v>
      </c>
      <c r="T163" s="1" t="s">
        <v>546</v>
      </c>
      <c r="V163">
        <f>N163</f>
        <v>3.5099999999999999E-2</v>
      </c>
    </row>
    <row r="164" spans="1:22" ht="30" customHeight="1" x14ac:dyDescent="0.3">
      <c r="A164" s="36" t="s">
        <v>448</v>
      </c>
      <c r="B164" s="36" t="s">
        <v>445</v>
      </c>
      <c r="C164" s="36" t="s">
        <v>446</v>
      </c>
      <c r="D164" s="36" t="s">
        <v>447</v>
      </c>
      <c r="E164" s="36" t="s">
        <v>53</v>
      </c>
      <c r="F164" s="35">
        <f>SUM(V163:V163)</f>
        <v>3.5099999999999999E-2</v>
      </c>
      <c r="G164" s="35"/>
      <c r="H164" s="35"/>
      <c r="I164" s="35"/>
      <c r="J164" s="35"/>
      <c r="K164" s="35">
        <f>TRUNC(ROUNDDOWN(F164,공량설정_일위대가!C95+1)*공량설정_일위대가!B94/100, 공량설정_일위대가!C95)</f>
        <v>3.5099999999999999E-2</v>
      </c>
      <c r="L164" s="36" t="s">
        <v>53</v>
      </c>
      <c r="M164" s="35"/>
      <c r="N164" s="35"/>
      <c r="O164" s="35" t="s">
        <v>894</v>
      </c>
      <c r="P164" s="36" t="s">
        <v>53</v>
      </c>
      <c r="Q164" s="1" t="s">
        <v>248</v>
      </c>
      <c r="R164" s="1" t="s">
        <v>53</v>
      </c>
      <c r="T164" s="1" t="s">
        <v>547</v>
      </c>
    </row>
    <row r="165" spans="1:22" ht="30" customHeight="1" x14ac:dyDescent="0.3">
      <c r="A165" s="35"/>
      <c r="B165" s="311" t="s">
        <v>1032</v>
      </c>
      <c r="C165" s="311"/>
      <c r="D165" s="311"/>
      <c r="E165" s="311"/>
      <c r="F165" s="311"/>
      <c r="G165" s="311"/>
      <c r="H165" s="311"/>
      <c r="I165" s="311"/>
      <c r="J165" s="311"/>
      <c r="K165" s="311"/>
      <c r="L165" s="311"/>
      <c r="M165" s="311"/>
      <c r="N165" s="311"/>
      <c r="O165" s="311"/>
      <c r="P165" s="311"/>
    </row>
    <row r="166" spans="1:22" ht="30" customHeight="1" x14ac:dyDescent="0.3">
      <c r="A166" s="36" t="s">
        <v>545</v>
      </c>
      <c r="B166" s="36" t="s">
        <v>543</v>
      </c>
      <c r="C166" s="36" t="s">
        <v>544</v>
      </c>
      <c r="D166" s="36" t="s">
        <v>86</v>
      </c>
      <c r="E166" s="36" t="s">
        <v>1031</v>
      </c>
      <c r="F166" s="35">
        <v>1</v>
      </c>
      <c r="G166" s="35">
        <v>0</v>
      </c>
      <c r="H166" s="35">
        <v>50</v>
      </c>
      <c r="I166" s="35"/>
      <c r="J166" s="35"/>
      <c r="K166" s="35">
        <v>1</v>
      </c>
      <c r="L166" s="36" t="s">
        <v>445</v>
      </c>
      <c r="M166" s="35">
        <f>0.117*(H166+100)/100*(I166+100)/100*(J166+100)/100</f>
        <v>0.17550000000000002</v>
      </c>
      <c r="N166" s="35">
        <f>F166*M166</f>
        <v>0.17550000000000002</v>
      </c>
      <c r="O166" s="36" t="s">
        <v>894</v>
      </c>
      <c r="P166" s="36" t="s">
        <v>53</v>
      </c>
      <c r="Q166" s="1" t="s">
        <v>252</v>
      </c>
      <c r="R166" s="1" t="s">
        <v>448</v>
      </c>
      <c r="S166">
        <v>0.11700000000000001</v>
      </c>
      <c r="T166" s="1" t="s">
        <v>550</v>
      </c>
      <c r="V166">
        <f>N166</f>
        <v>0.17550000000000002</v>
      </c>
    </row>
    <row r="167" spans="1:22" ht="30" customHeight="1" x14ac:dyDescent="0.3">
      <c r="A167" s="36" t="s">
        <v>448</v>
      </c>
      <c r="B167" s="36" t="s">
        <v>445</v>
      </c>
      <c r="C167" s="36" t="s">
        <v>446</v>
      </c>
      <c r="D167" s="36" t="s">
        <v>447</v>
      </c>
      <c r="E167" s="36" t="s">
        <v>53</v>
      </c>
      <c r="F167" s="35">
        <f>SUM(V166:V166)</f>
        <v>0.17550000000000002</v>
      </c>
      <c r="G167" s="35"/>
      <c r="H167" s="35"/>
      <c r="I167" s="35"/>
      <c r="J167" s="35"/>
      <c r="K167" s="35">
        <f>TRUNC(ROUNDDOWN(F167,공량설정_일위대가!C97+1)*공량설정_일위대가!B96/100, 공량설정_일위대가!C97)</f>
        <v>0.17549999999999999</v>
      </c>
      <c r="L167" s="36" t="s">
        <v>53</v>
      </c>
      <c r="M167" s="35"/>
      <c r="N167" s="35"/>
      <c r="O167" s="35" t="s">
        <v>894</v>
      </c>
      <c r="P167" s="36" t="s">
        <v>53</v>
      </c>
      <c r="Q167" s="1" t="s">
        <v>252</v>
      </c>
      <c r="R167" s="1" t="s">
        <v>53</v>
      </c>
      <c r="T167" s="1" t="s">
        <v>551</v>
      </c>
    </row>
    <row r="168" spans="1:22" ht="30" customHeight="1" x14ac:dyDescent="0.3">
      <c r="A168" s="35"/>
      <c r="B168" s="311" t="s">
        <v>1033</v>
      </c>
      <c r="C168" s="311"/>
      <c r="D168" s="311"/>
      <c r="E168" s="311"/>
      <c r="F168" s="311"/>
      <c r="G168" s="311"/>
      <c r="H168" s="311"/>
      <c r="I168" s="311"/>
      <c r="J168" s="311"/>
      <c r="K168" s="311"/>
      <c r="L168" s="311"/>
      <c r="M168" s="311"/>
      <c r="N168" s="311"/>
      <c r="O168" s="311"/>
      <c r="P168" s="311"/>
    </row>
    <row r="169" spans="1:22" ht="30" customHeight="1" x14ac:dyDescent="0.3">
      <c r="A169" s="36" t="s">
        <v>555</v>
      </c>
      <c r="B169" s="36" t="s">
        <v>554</v>
      </c>
      <c r="C169" s="36" t="s">
        <v>53</v>
      </c>
      <c r="D169" s="36" t="s">
        <v>86</v>
      </c>
      <c r="E169" s="36" t="s">
        <v>441</v>
      </c>
      <c r="F169" s="35">
        <v>1</v>
      </c>
      <c r="G169" s="35">
        <v>0</v>
      </c>
      <c r="H169" s="35">
        <v>-70</v>
      </c>
      <c r="I169" s="35"/>
      <c r="J169" s="35"/>
      <c r="K169" s="35">
        <v>1</v>
      </c>
      <c r="L169" s="36" t="s">
        <v>445</v>
      </c>
      <c r="M169" s="35">
        <f>1.23*(H169+100)/100*(I169+100)/100*(J169+100)/100</f>
        <v>0.36899999999999999</v>
      </c>
      <c r="N169" s="35">
        <f>F169*M169</f>
        <v>0.36899999999999999</v>
      </c>
      <c r="O169" s="36" t="s">
        <v>894</v>
      </c>
      <c r="P169" s="36" t="s">
        <v>53</v>
      </c>
      <c r="Q169" s="1" t="s">
        <v>383</v>
      </c>
      <c r="R169" s="1" t="s">
        <v>448</v>
      </c>
      <c r="S169">
        <v>1.23</v>
      </c>
      <c r="T169" s="1" t="s">
        <v>556</v>
      </c>
      <c r="V169">
        <f>N169</f>
        <v>0.36899999999999999</v>
      </c>
    </row>
    <row r="170" spans="1:22" ht="30" customHeight="1" x14ac:dyDescent="0.3">
      <c r="A170" s="36" t="s">
        <v>448</v>
      </c>
      <c r="B170" s="36" t="s">
        <v>445</v>
      </c>
      <c r="C170" s="36" t="s">
        <v>446</v>
      </c>
      <c r="D170" s="36" t="s">
        <v>447</v>
      </c>
      <c r="E170" s="36" t="s">
        <v>53</v>
      </c>
      <c r="F170" s="35">
        <f>SUM(V169:V169)</f>
        <v>0.36899999999999999</v>
      </c>
      <c r="G170" s="35"/>
      <c r="H170" s="35"/>
      <c r="I170" s="35"/>
      <c r="J170" s="35"/>
      <c r="K170" s="35">
        <f>TRUNC(ROUNDDOWN(F170,공량설정_일위대가!C99+1)*공량설정_일위대가!B98/100, 공량설정_일위대가!C99)</f>
        <v>0.36899999999999999</v>
      </c>
      <c r="L170" s="36" t="s">
        <v>53</v>
      </c>
      <c r="M170" s="35"/>
      <c r="N170" s="35"/>
      <c r="O170" s="35" t="s">
        <v>894</v>
      </c>
      <c r="P170" s="36" t="s">
        <v>53</v>
      </c>
      <c r="Q170" s="1" t="s">
        <v>383</v>
      </c>
      <c r="R170" s="1" t="s">
        <v>53</v>
      </c>
      <c r="T170" s="1" t="s">
        <v>557</v>
      </c>
    </row>
    <row r="171" spans="1:22" ht="30" customHeight="1" x14ac:dyDescent="0.3">
      <c r="A171" s="35"/>
      <c r="B171" s="311" t="s">
        <v>1034</v>
      </c>
      <c r="C171" s="311"/>
      <c r="D171" s="311"/>
      <c r="E171" s="311"/>
      <c r="F171" s="311"/>
      <c r="G171" s="311"/>
      <c r="H171" s="311"/>
      <c r="I171" s="311"/>
      <c r="J171" s="311"/>
      <c r="K171" s="311"/>
      <c r="L171" s="311"/>
      <c r="M171" s="311"/>
      <c r="N171" s="311"/>
      <c r="O171" s="311"/>
      <c r="P171" s="311"/>
    </row>
    <row r="172" spans="1:22" ht="30" customHeight="1" x14ac:dyDescent="0.3">
      <c r="A172" s="36" t="s">
        <v>402</v>
      </c>
      <c r="B172" s="36" t="s">
        <v>254</v>
      </c>
      <c r="C172" s="36" t="s">
        <v>255</v>
      </c>
      <c r="D172" s="36" t="s">
        <v>86</v>
      </c>
      <c r="E172" s="36" t="s">
        <v>1035</v>
      </c>
      <c r="F172" s="35">
        <v>1</v>
      </c>
      <c r="G172" s="35">
        <v>0</v>
      </c>
      <c r="H172" s="35"/>
      <c r="I172" s="35"/>
      <c r="J172" s="35"/>
      <c r="K172" s="35">
        <v>1</v>
      </c>
      <c r="L172" s="36" t="s">
        <v>445</v>
      </c>
      <c r="M172" s="35">
        <f>0.057*(H172+100)/100*(I172+100)/100*(J172+100)/100</f>
        <v>5.7000000000000002E-2</v>
      </c>
      <c r="N172" s="35">
        <f>F172*M172</f>
        <v>5.7000000000000002E-2</v>
      </c>
      <c r="O172" s="36" t="s">
        <v>894</v>
      </c>
      <c r="P172" s="36" t="s">
        <v>53</v>
      </c>
      <c r="Q172" s="1" t="s">
        <v>257</v>
      </c>
      <c r="R172" s="1" t="s">
        <v>448</v>
      </c>
      <c r="S172">
        <v>5.7000000000000002E-2</v>
      </c>
      <c r="T172" s="1" t="s">
        <v>803</v>
      </c>
      <c r="V172">
        <f>N172</f>
        <v>5.7000000000000002E-2</v>
      </c>
    </row>
    <row r="173" spans="1:22" ht="30" customHeight="1" x14ac:dyDescent="0.3">
      <c r="A173" s="36" t="s">
        <v>448</v>
      </c>
      <c r="B173" s="36" t="s">
        <v>445</v>
      </c>
      <c r="C173" s="36" t="s">
        <v>446</v>
      </c>
      <c r="D173" s="36" t="s">
        <v>447</v>
      </c>
      <c r="E173" s="36" t="s">
        <v>53</v>
      </c>
      <c r="F173" s="35">
        <f>SUM(V172:V172)</f>
        <v>5.7000000000000002E-2</v>
      </c>
      <c r="G173" s="35"/>
      <c r="H173" s="35"/>
      <c r="I173" s="35"/>
      <c r="J173" s="35"/>
      <c r="K173" s="35">
        <f>TRUNC(ROUNDDOWN(F173,공량설정_일위대가!C101+1)*공량설정_일위대가!B100/100, 공량설정_일위대가!C101)</f>
        <v>5.7000000000000002E-2</v>
      </c>
      <c r="L173" s="36" t="s">
        <v>53</v>
      </c>
      <c r="M173" s="35"/>
      <c r="N173" s="35"/>
      <c r="O173" s="35" t="s">
        <v>894</v>
      </c>
      <c r="P173" s="36" t="s">
        <v>53</v>
      </c>
      <c r="Q173" s="1" t="s">
        <v>257</v>
      </c>
      <c r="R173" s="1" t="s">
        <v>53</v>
      </c>
      <c r="T173" s="1" t="s">
        <v>804</v>
      </c>
    </row>
    <row r="174" spans="1:22" ht="30" customHeight="1" x14ac:dyDescent="0.3">
      <c r="A174" s="35"/>
      <c r="B174" s="311" t="s">
        <v>1036</v>
      </c>
      <c r="C174" s="311"/>
      <c r="D174" s="311"/>
      <c r="E174" s="311"/>
      <c r="F174" s="311"/>
      <c r="G174" s="311"/>
      <c r="H174" s="311"/>
      <c r="I174" s="311"/>
      <c r="J174" s="311"/>
      <c r="K174" s="311"/>
      <c r="L174" s="311"/>
      <c r="M174" s="311"/>
      <c r="N174" s="311"/>
      <c r="O174" s="311"/>
      <c r="P174" s="311"/>
    </row>
    <row r="175" spans="1:22" ht="30" customHeight="1" x14ac:dyDescent="0.3">
      <c r="A175" s="36" t="s">
        <v>404</v>
      </c>
      <c r="B175" s="36" t="s">
        <v>259</v>
      </c>
      <c r="C175" s="36" t="s">
        <v>260</v>
      </c>
      <c r="D175" s="36" t="s">
        <v>86</v>
      </c>
      <c r="E175" s="36" t="s">
        <v>1035</v>
      </c>
      <c r="F175" s="35">
        <v>1</v>
      </c>
      <c r="G175" s="35">
        <v>0</v>
      </c>
      <c r="H175" s="35"/>
      <c r="I175" s="35"/>
      <c r="J175" s="35"/>
      <c r="K175" s="35">
        <v>1</v>
      </c>
      <c r="L175" s="36" t="s">
        <v>445</v>
      </c>
      <c r="M175" s="35">
        <f>0.057*(H175+100)/100*(I175+100)/100*(J175+100)/100</f>
        <v>5.7000000000000002E-2</v>
      </c>
      <c r="N175" s="35">
        <f>F175*M175</f>
        <v>5.7000000000000002E-2</v>
      </c>
      <c r="O175" s="36" t="s">
        <v>894</v>
      </c>
      <c r="P175" s="36" t="s">
        <v>53</v>
      </c>
      <c r="Q175" s="1" t="s">
        <v>262</v>
      </c>
      <c r="R175" s="1" t="s">
        <v>448</v>
      </c>
      <c r="S175">
        <v>5.7000000000000002E-2</v>
      </c>
      <c r="T175" s="1" t="s">
        <v>807</v>
      </c>
      <c r="V175">
        <f>N175</f>
        <v>5.7000000000000002E-2</v>
      </c>
    </row>
    <row r="176" spans="1:22" ht="30" customHeight="1" x14ac:dyDescent="0.3">
      <c r="A176" s="36" t="s">
        <v>448</v>
      </c>
      <c r="B176" s="36" t="s">
        <v>445</v>
      </c>
      <c r="C176" s="36" t="s">
        <v>446</v>
      </c>
      <c r="D176" s="36" t="s">
        <v>447</v>
      </c>
      <c r="E176" s="36" t="s">
        <v>53</v>
      </c>
      <c r="F176" s="35">
        <f>SUM(V175:V175)</f>
        <v>5.7000000000000002E-2</v>
      </c>
      <c r="G176" s="35"/>
      <c r="H176" s="35"/>
      <c r="I176" s="35"/>
      <c r="J176" s="35"/>
      <c r="K176" s="35">
        <f>TRUNC(ROUNDDOWN(F176,공량설정_일위대가!C103+1)*공량설정_일위대가!B102/100, 공량설정_일위대가!C103)</f>
        <v>5.7000000000000002E-2</v>
      </c>
      <c r="L176" s="36" t="s">
        <v>53</v>
      </c>
      <c r="M176" s="35"/>
      <c r="N176" s="35"/>
      <c r="O176" s="35" t="s">
        <v>894</v>
      </c>
      <c r="P176" s="36" t="s">
        <v>53</v>
      </c>
      <c r="Q176" s="1" t="s">
        <v>262</v>
      </c>
      <c r="R176" s="1" t="s">
        <v>53</v>
      </c>
      <c r="T176" s="1" t="s">
        <v>808</v>
      </c>
    </row>
    <row r="177" spans="1:22" ht="30" customHeight="1" x14ac:dyDescent="0.3">
      <c r="A177" s="35"/>
      <c r="B177" s="311" t="s">
        <v>1037</v>
      </c>
      <c r="C177" s="311"/>
      <c r="D177" s="311"/>
      <c r="E177" s="311"/>
      <c r="F177" s="311"/>
      <c r="G177" s="311"/>
      <c r="H177" s="311"/>
      <c r="I177" s="311"/>
      <c r="J177" s="311"/>
      <c r="K177" s="311"/>
      <c r="L177" s="311"/>
      <c r="M177" s="311"/>
      <c r="N177" s="311"/>
      <c r="O177" s="311"/>
      <c r="P177" s="311"/>
    </row>
    <row r="178" spans="1:22" ht="30" customHeight="1" x14ac:dyDescent="0.3">
      <c r="A178" s="36" t="s">
        <v>406</v>
      </c>
      <c r="B178" s="36" t="s">
        <v>264</v>
      </c>
      <c r="C178" s="36" t="s">
        <v>265</v>
      </c>
      <c r="D178" s="36" t="s">
        <v>86</v>
      </c>
      <c r="E178" s="36" t="s">
        <v>1038</v>
      </c>
      <c r="F178" s="35">
        <v>1</v>
      </c>
      <c r="G178" s="35">
        <v>0</v>
      </c>
      <c r="H178" s="35"/>
      <c r="I178" s="35"/>
      <c r="J178" s="35"/>
      <c r="K178" s="35">
        <v>1</v>
      </c>
      <c r="L178" s="36" t="s">
        <v>445</v>
      </c>
      <c r="M178" s="35">
        <f>0.023*(H178+100)/100*(I178+100)/100*(J178+100)/100</f>
        <v>2.3E-2</v>
      </c>
      <c r="N178" s="35">
        <f>F178*M178</f>
        <v>2.3E-2</v>
      </c>
      <c r="O178" s="36" t="s">
        <v>894</v>
      </c>
      <c r="P178" s="36" t="s">
        <v>53</v>
      </c>
      <c r="Q178" s="1" t="s">
        <v>267</v>
      </c>
      <c r="R178" s="1" t="s">
        <v>448</v>
      </c>
      <c r="S178">
        <v>2.3E-2</v>
      </c>
      <c r="T178" s="1" t="s">
        <v>811</v>
      </c>
      <c r="V178">
        <f>N178</f>
        <v>2.3E-2</v>
      </c>
    </row>
    <row r="179" spans="1:22" ht="30" customHeight="1" x14ac:dyDescent="0.3">
      <c r="A179" s="36" t="s">
        <v>448</v>
      </c>
      <c r="B179" s="36" t="s">
        <v>445</v>
      </c>
      <c r="C179" s="36" t="s">
        <v>446</v>
      </c>
      <c r="D179" s="36" t="s">
        <v>447</v>
      </c>
      <c r="E179" s="36" t="s">
        <v>53</v>
      </c>
      <c r="F179" s="35">
        <f>SUM(V178:V178)</f>
        <v>2.3E-2</v>
      </c>
      <c r="G179" s="35"/>
      <c r="H179" s="35"/>
      <c r="I179" s="35"/>
      <c r="J179" s="35"/>
      <c r="K179" s="35">
        <f>TRUNC(ROUNDDOWN(F179,공량설정_일위대가!C105+1)*공량설정_일위대가!B104/100, 공량설정_일위대가!C105)</f>
        <v>2.3E-2</v>
      </c>
      <c r="L179" s="36" t="s">
        <v>53</v>
      </c>
      <c r="M179" s="35"/>
      <c r="N179" s="35"/>
      <c r="O179" s="35" t="s">
        <v>894</v>
      </c>
      <c r="P179" s="36" t="s">
        <v>53</v>
      </c>
      <c r="Q179" s="1" t="s">
        <v>267</v>
      </c>
      <c r="R179" s="1" t="s">
        <v>53</v>
      </c>
      <c r="T179" s="1" t="s">
        <v>812</v>
      </c>
    </row>
    <row r="180" spans="1:22" ht="30" customHeight="1" x14ac:dyDescent="0.3">
      <c r="A180" s="35"/>
      <c r="B180" s="311" t="s">
        <v>1039</v>
      </c>
      <c r="C180" s="311"/>
      <c r="D180" s="311"/>
      <c r="E180" s="311"/>
      <c r="F180" s="311"/>
      <c r="G180" s="311"/>
      <c r="H180" s="311"/>
      <c r="I180" s="311"/>
      <c r="J180" s="311"/>
      <c r="K180" s="311"/>
      <c r="L180" s="311"/>
      <c r="M180" s="311"/>
      <c r="N180" s="311"/>
      <c r="O180" s="311"/>
      <c r="P180" s="311"/>
    </row>
    <row r="181" spans="1:22" ht="30" customHeight="1" x14ac:dyDescent="0.3">
      <c r="A181" s="36" t="s">
        <v>408</v>
      </c>
      <c r="B181" s="36" t="s">
        <v>269</v>
      </c>
      <c r="C181" s="36" t="s">
        <v>270</v>
      </c>
      <c r="D181" s="36" t="s">
        <v>86</v>
      </c>
      <c r="E181" s="36" t="s">
        <v>1038</v>
      </c>
      <c r="F181" s="35">
        <v>1</v>
      </c>
      <c r="G181" s="35">
        <v>0</v>
      </c>
      <c r="H181" s="35"/>
      <c r="I181" s="35"/>
      <c r="J181" s="35"/>
      <c r="K181" s="35">
        <v>1</v>
      </c>
      <c r="L181" s="36" t="s">
        <v>445</v>
      </c>
      <c r="M181" s="35">
        <f>0.023*(H181+100)/100*(I181+100)/100*(J181+100)/100</f>
        <v>2.3E-2</v>
      </c>
      <c r="N181" s="35">
        <f>F181*M181</f>
        <v>2.3E-2</v>
      </c>
      <c r="O181" s="36" t="s">
        <v>894</v>
      </c>
      <c r="P181" s="36" t="s">
        <v>53</v>
      </c>
      <c r="Q181" s="1" t="s">
        <v>272</v>
      </c>
      <c r="R181" s="1" t="s">
        <v>448</v>
      </c>
      <c r="S181">
        <v>2.3E-2</v>
      </c>
      <c r="T181" s="1" t="s">
        <v>815</v>
      </c>
      <c r="V181">
        <f>N181</f>
        <v>2.3E-2</v>
      </c>
    </row>
    <row r="182" spans="1:22" ht="30" customHeight="1" x14ac:dyDescent="0.3">
      <c r="A182" s="36" t="s">
        <v>448</v>
      </c>
      <c r="B182" s="36" t="s">
        <v>445</v>
      </c>
      <c r="C182" s="36" t="s">
        <v>446</v>
      </c>
      <c r="D182" s="36" t="s">
        <v>447</v>
      </c>
      <c r="E182" s="36" t="s">
        <v>53</v>
      </c>
      <c r="F182" s="35">
        <f>SUM(V181:V181)</f>
        <v>2.3E-2</v>
      </c>
      <c r="G182" s="35"/>
      <c r="H182" s="35"/>
      <c r="I182" s="35"/>
      <c r="J182" s="35"/>
      <c r="K182" s="35">
        <f>TRUNC(ROUNDDOWN(F182,공량설정_일위대가!C107+1)*공량설정_일위대가!B106/100, 공량설정_일위대가!C107)</f>
        <v>2.3E-2</v>
      </c>
      <c r="L182" s="36" t="s">
        <v>53</v>
      </c>
      <c r="M182" s="35"/>
      <c r="N182" s="35"/>
      <c r="O182" s="35" t="s">
        <v>894</v>
      </c>
      <c r="P182" s="36" t="s">
        <v>53</v>
      </c>
      <c r="Q182" s="1" t="s">
        <v>272</v>
      </c>
      <c r="R182" s="1" t="s">
        <v>53</v>
      </c>
      <c r="T182" s="1" t="s">
        <v>816</v>
      </c>
    </row>
    <row r="183" spans="1:22" ht="30" customHeight="1" x14ac:dyDescent="0.3">
      <c r="A183" s="35"/>
      <c r="B183" s="311" t="s">
        <v>1040</v>
      </c>
      <c r="C183" s="311"/>
      <c r="D183" s="311"/>
      <c r="E183" s="311"/>
      <c r="F183" s="311"/>
      <c r="G183" s="311"/>
      <c r="H183" s="311"/>
      <c r="I183" s="311"/>
      <c r="J183" s="311"/>
      <c r="K183" s="311"/>
      <c r="L183" s="311"/>
      <c r="M183" s="311"/>
      <c r="N183" s="311"/>
      <c r="O183" s="311"/>
      <c r="P183" s="311"/>
    </row>
    <row r="184" spans="1:22" ht="30" customHeight="1" x14ac:dyDescent="0.3">
      <c r="A184" s="36" t="s">
        <v>410</v>
      </c>
      <c r="B184" s="36" t="s">
        <v>274</v>
      </c>
      <c r="C184" s="36" t="s">
        <v>270</v>
      </c>
      <c r="D184" s="36" t="s">
        <v>86</v>
      </c>
      <c r="E184" s="36" t="s">
        <v>542</v>
      </c>
      <c r="F184" s="35">
        <v>1</v>
      </c>
      <c r="G184" s="35">
        <v>0</v>
      </c>
      <c r="H184" s="35"/>
      <c r="I184" s="35"/>
      <c r="J184" s="35"/>
      <c r="K184" s="35">
        <v>1</v>
      </c>
      <c r="L184" s="36" t="s">
        <v>445</v>
      </c>
      <c r="M184" s="35">
        <f>0.117*(H184+100)/100*(I184+100)/100*(J184+100)/100</f>
        <v>0.11700000000000001</v>
      </c>
      <c r="N184" s="35">
        <f>F184*M184</f>
        <v>0.11700000000000001</v>
      </c>
      <c r="O184" s="36" t="s">
        <v>894</v>
      </c>
      <c r="P184" s="36" t="s">
        <v>53</v>
      </c>
      <c r="Q184" s="1" t="s">
        <v>276</v>
      </c>
      <c r="R184" s="1" t="s">
        <v>448</v>
      </c>
      <c r="S184">
        <v>0.11700000000000001</v>
      </c>
      <c r="T184" s="1" t="s">
        <v>819</v>
      </c>
      <c r="V184">
        <f>N184</f>
        <v>0.11700000000000001</v>
      </c>
    </row>
    <row r="185" spans="1:22" ht="30" customHeight="1" x14ac:dyDescent="0.3">
      <c r="A185" s="36" t="s">
        <v>448</v>
      </c>
      <c r="B185" s="36" t="s">
        <v>445</v>
      </c>
      <c r="C185" s="36" t="s">
        <v>446</v>
      </c>
      <c r="D185" s="36" t="s">
        <v>447</v>
      </c>
      <c r="E185" s="36" t="s">
        <v>53</v>
      </c>
      <c r="F185" s="35">
        <f>SUM(V184:V184)</f>
        <v>0.11700000000000001</v>
      </c>
      <c r="G185" s="35"/>
      <c r="H185" s="35"/>
      <c r="I185" s="35"/>
      <c r="J185" s="35"/>
      <c r="K185" s="35">
        <f>TRUNC(ROUNDDOWN(F185,공량설정_일위대가!C109+1)*공량설정_일위대가!B108/100, 공량설정_일위대가!C109)</f>
        <v>0.11700000000000001</v>
      </c>
      <c r="L185" s="36" t="s">
        <v>53</v>
      </c>
      <c r="M185" s="35"/>
      <c r="N185" s="35"/>
      <c r="O185" s="35" t="s">
        <v>894</v>
      </c>
      <c r="P185" s="36" t="s">
        <v>53</v>
      </c>
      <c r="Q185" s="1" t="s">
        <v>276</v>
      </c>
      <c r="R185" s="1" t="s">
        <v>53</v>
      </c>
      <c r="T185" s="1" t="s">
        <v>820</v>
      </c>
    </row>
    <row r="186" spans="1:22" ht="30" customHeight="1" x14ac:dyDescent="0.3">
      <c r="A186" s="35"/>
      <c r="B186" s="311" t="s">
        <v>1041</v>
      </c>
      <c r="C186" s="311"/>
      <c r="D186" s="311"/>
      <c r="E186" s="311"/>
      <c r="F186" s="311"/>
      <c r="G186" s="311"/>
      <c r="H186" s="311"/>
      <c r="I186" s="311"/>
      <c r="J186" s="311"/>
      <c r="K186" s="311"/>
      <c r="L186" s="311"/>
      <c r="M186" s="311"/>
      <c r="N186" s="311"/>
      <c r="O186" s="311"/>
      <c r="P186" s="311"/>
    </row>
    <row r="187" spans="1:22" ht="30" customHeight="1" x14ac:dyDescent="0.3">
      <c r="A187" s="36" t="s">
        <v>412</v>
      </c>
      <c r="B187" s="36" t="s">
        <v>278</v>
      </c>
      <c r="C187" s="36" t="s">
        <v>270</v>
      </c>
      <c r="D187" s="36" t="s">
        <v>86</v>
      </c>
      <c r="E187" s="36" t="s">
        <v>542</v>
      </c>
      <c r="F187" s="35">
        <v>1</v>
      </c>
      <c r="G187" s="35">
        <v>0</v>
      </c>
      <c r="H187" s="35">
        <v>10</v>
      </c>
      <c r="I187" s="35"/>
      <c r="J187" s="35"/>
      <c r="K187" s="35">
        <v>1</v>
      </c>
      <c r="L187" s="36" t="s">
        <v>445</v>
      </c>
      <c r="M187" s="35">
        <f>0.117*(H187+100)/100*(I187+100)/100*(J187+100)/100</f>
        <v>0.12870000000000001</v>
      </c>
      <c r="N187" s="35">
        <f>F187*M187</f>
        <v>0.12870000000000001</v>
      </c>
      <c r="O187" s="36" t="s">
        <v>894</v>
      </c>
      <c r="P187" s="36" t="s">
        <v>53</v>
      </c>
      <c r="Q187" s="1" t="s">
        <v>280</v>
      </c>
      <c r="R187" s="1" t="s">
        <v>448</v>
      </c>
      <c r="S187">
        <v>0.11700000000000001</v>
      </c>
      <c r="T187" s="1" t="s">
        <v>823</v>
      </c>
      <c r="V187">
        <f>N187</f>
        <v>0.12870000000000001</v>
      </c>
    </row>
    <row r="188" spans="1:22" ht="30" customHeight="1" x14ac:dyDescent="0.3">
      <c r="A188" s="36" t="s">
        <v>448</v>
      </c>
      <c r="B188" s="36" t="s">
        <v>445</v>
      </c>
      <c r="C188" s="36" t="s">
        <v>446</v>
      </c>
      <c r="D188" s="36" t="s">
        <v>447</v>
      </c>
      <c r="E188" s="36" t="s">
        <v>53</v>
      </c>
      <c r="F188" s="35">
        <f>SUM(V187:V187)</f>
        <v>0.12870000000000001</v>
      </c>
      <c r="G188" s="35"/>
      <c r="H188" s="35"/>
      <c r="I188" s="35"/>
      <c r="J188" s="35"/>
      <c r="K188" s="35">
        <f>TRUNC(ROUNDDOWN(F188,공량설정_일위대가!C111+1)*공량설정_일위대가!B110/100, 공량설정_일위대가!C111)</f>
        <v>0.12870000000000001</v>
      </c>
      <c r="L188" s="36" t="s">
        <v>53</v>
      </c>
      <c r="M188" s="35"/>
      <c r="N188" s="35"/>
      <c r="O188" s="35" t="s">
        <v>894</v>
      </c>
      <c r="P188" s="36" t="s">
        <v>53</v>
      </c>
      <c r="Q188" s="1" t="s">
        <v>280</v>
      </c>
      <c r="R188" s="1" t="s">
        <v>53</v>
      </c>
      <c r="T188" s="1" t="s">
        <v>824</v>
      </c>
    </row>
  </sheetData>
  <mergeCells count="57">
    <mergeCell ref="B180:P180"/>
    <mergeCell ref="B183:P183"/>
    <mergeCell ref="B186:P186"/>
    <mergeCell ref="B162:P162"/>
    <mergeCell ref="B165:P165"/>
    <mergeCell ref="B168:P168"/>
    <mergeCell ref="B171:P171"/>
    <mergeCell ref="B174:P174"/>
    <mergeCell ref="B177:P177"/>
    <mergeCell ref="B159:P159"/>
    <mergeCell ref="B126:P126"/>
    <mergeCell ref="B129:P129"/>
    <mergeCell ref="B132:P132"/>
    <mergeCell ref="B135:P135"/>
    <mergeCell ref="B138:P138"/>
    <mergeCell ref="B141:P141"/>
    <mergeCell ref="B144:P144"/>
    <mergeCell ref="B147:P147"/>
    <mergeCell ref="B150:P150"/>
    <mergeCell ref="B153:P153"/>
    <mergeCell ref="B156:P156"/>
    <mergeCell ref="B122:P122"/>
    <mergeCell ref="B82:P82"/>
    <mergeCell ref="B85:P85"/>
    <mergeCell ref="B88:P88"/>
    <mergeCell ref="B91:P91"/>
    <mergeCell ref="B94:P94"/>
    <mergeCell ref="B98:P98"/>
    <mergeCell ref="B102:P102"/>
    <mergeCell ref="B106:P106"/>
    <mergeCell ref="B110:P110"/>
    <mergeCell ref="B114:P114"/>
    <mergeCell ref="B118:P118"/>
    <mergeCell ref="B79:P79"/>
    <mergeCell ref="B44:P44"/>
    <mergeCell ref="B48:P48"/>
    <mergeCell ref="B52:P52"/>
    <mergeCell ref="B55:P55"/>
    <mergeCell ref="B58:P58"/>
    <mergeCell ref="B61:P61"/>
    <mergeCell ref="B64:P64"/>
    <mergeCell ref="B67:P67"/>
    <mergeCell ref="B70:P70"/>
    <mergeCell ref="B73:P73"/>
    <mergeCell ref="B76:P76"/>
    <mergeCell ref="B40:P40"/>
    <mergeCell ref="A1:P1"/>
    <mergeCell ref="A2:P2"/>
    <mergeCell ref="B4:P4"/>
    <mergeCell ref="B8:P8"/>
    <mergeCell ref="B12:P12"/>
    <mergeCell ref="B16:P16"/>
    <mergeCell ref="B20:P20"/>
    <mergeCell ref="B24:P24"/>
    <mergeCell ref="B28:P28"/>
    <mergeCell ref="B32:P32"/>
    <mergeCell ref="B36:P36"/>
  </mergeCells>
  <phoneticPr fontId="1" type="noConversion"/>
  <pageMargins left="0.78740157480314954" right="0" top="0.39370078740157477" bottom="0.39370078740157477" header="0" footer="0"/>
  <pageSetup paperSize="9" scale="5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11"/>
  <sheetViews>
    <sheetView workbookViewId="0">
      <selection activeCell="C111" sqref="C111"/>
    </sheetView>
  </sheetViews>
  <sheetFormatPr defaultRowHeight="16.5" x14ac:dyDescent="0.3"/>
  <cols>
    <col min="1" max="1" width="60.625" customWidth="1"/>
    <col min="3" max="3" width="15.625" customWidth="1"/>
    <col min="4" max="4" width="24.625" hidden="1" customWidth="1"/>
  </cols>
  <sheetData>
    <row r="1" spans="1:4" x14ac:dyDescent="0.3">
      <c r="A1" t="s">
        <v>431</v>
      </c>
      <c r="B1" t="s">
        <v>912</v>
      </c>
      <c r="C1" t="s">
        <v>913</v>
      </c>
      <c r="D1" t="s">
        <v>914</v>
      </c>
    </row>
    <row r="2" spans="1:4" x14ac:dyDescent="0.3">
      <c r="A2" s="1" t="s">
        <v>915</v>
      </c>
      <c r="B2">
        <v>100</v>
      </c>
      <c r="D2" s="1" t="s">
        <v>111</v>
      </c>
    </row>
    <row r="3" spans="1:4" x14ac:dyDescent="0.3">
      <c r="A3" t="s">
        <v>916</v>
      </c>
      <c r="C3">
        <v>2</v>
      </c>
      <c r="D3" s="1" t="s">
        <v>465</v>
      </c>
    </row>
    <row r="4" spans="1:4" x14ac:dyDescent="0.3">
      <c r="A4" s="1" t="s">
        <v>917</v>
      </c>
      <c r="B4">
        <v>100</v>
      </c>
      <c r="D4" s="1" t="s">
        <v>167</v>
      </c>
    </row>
    <row r="5" spans="1:4" x14ac:dyDescent="0.3">
      <c r="A5" t="s">
        <v>916</v>
      </c>
      <c r="C5">
        <v>2</v>
      </c>
      <c r="D5" s="1" t="s">
        <v>473</v>
      </c>
    </row>
    <row r="6" spans="1:4" x14ac:dyDescent="0.3">
      <c r="A6" s="1" t="s">
        <v>918</v>
      </c>
      <c r="B6">
        <v>100</v>
      </c>
      <c r="D6" s="1" t="s">
        <v>171</v>
      </c>
    </row>
    <row r="7" spans="1:4" x14ac:dyDescent="0.3">
      <c r="A7" t="s">
        <v>916</v>
      </c>
      <c r="C7">
        <v>2</v>
      </c>
      <c r="D7" s="1" t="s">
        <v>480</v>
      </c>
    </row>
    <row r="8" spans="1:4" x14ac:dyDescent="0.3">
      <c r="A8" s="1" t="s">
        <v>919</v>
      </c>
      <c r="B8">
        <v>100</v>
      </c>
      <c r="D8" s="1" t="s">
        <v>320</v>
      </c>
    </row>
    <row r="9" spans="1:4" x14ac:dyDescent="0.3">
      <c r="A9" t="s">
        <v>916</v>
      </c>
      <c r="C9">
        <v>2</v>
      </c>
      <c r="D9" s="1" t="s">
        <v>487</v>
      </c>
    </row>
    <row r="10" spans="1:4" x14ac:dyDescent="0.3">
      <c r="A10" s="1" t="s">
        <v>920</v>
      </c>
      <c r="B10">
        <v>100</v>
      </c>
      <c r="D10" s="1" t="s">
        <v>64</v>
      </c>
    </row>
    <row r="11" spans="1:4" x14ac:dyDescent="0.3">
      <c r="A11" t="s">
        <v>916</v>
      </c>
      <c r="C11">
        <v>2</v>
      </c>
      <c r="D11" s="1" t="s">
        <v>494</v>
      </c>
    </row>
    <row r="12" spans="1:4" x14ac:dyDescent="0.3">
      <c r="A12" s="1" t="s">
        <v>921</v>
      </c>
      <c r="B12">
        <v>100</v>
      </c>
      <c r="D12" s="1" t="s">
        <v>115</v>
      </c>
    </row>
    <row r="13" spans="1:4" x14ac:dyDescent="0.3">
      <c r="A13" t="s">
        <v>916</v>
      </c>
      <c r="C13">
        <v>3</v>
      </c>
      <c r="D13" s="1" t="s">
        <v>500</v>
      </c>
    </row>
    <row r="14" spans="1:4" x14ac:dyDescent="0.3">
      <c r="A14" s="1" t="s">
        <v>922</v>
      </c>
      <c r="B14">
        <v>100</v>
      </c>
      <c r="D14" s="1" t="s">
        <v>176</v>
      </c>
    </row>
    <row r="15" spans="1:4" x14ac:dyDescent="0.3">
      <c r="A15" t="s">
        <v>916</v>
      </c>
      <c r="C15">
        <v>3</v>
      </c>
      <c r="D15" s="1" t="s">
        <v>506</v>
      </c>
    </row>
    <row r="16" spans="1:4" x14ac:dyDescent="0.3">
      <c r="A16" s="1" t="s">
        <v>923</v>
      </c>
      <c r="B16">
        <v>100</v>
      </c>
      <c r="D16" s="1" t="s">
        <v>180</v>
      </c>
    </row>
    <row r="17" spans="1:4" x14ac:dyDescent="0.3">
      <c r="A17" t="s">
        <v>916</v>
      </c>
      <c r="C17">
        <v>3</v>
      </c>
      <c r="D17" s="1" t="s">
        <v>512</v>
      </c>
    </row>
    <row r="18" spans="1:4" x14ac:dyDescent="0.3">
      <c r="A18" s="1" t="s">
        <v>924</v>
      </c>
      <c r="B18">
        <v>100</v>
      </c>
      <c r="D18" s="1" t="s">
        <v>325</v>
      </c>
    </row>
    <row r="19" spans="1:4" x14ac:dyDescent="0.3">
      <c r="A19" t="s">
        <v>916</v>
      </c>
      <c r="C19">
        <v>3</v>
      </c>
      <c r="D19" s="1" t="s">
        <v>518</v>
      </c>
    </row>
    <row r="20" spans="1:4" x14ac:dyDescent="0.3">
      <c r="A20" s="1" t="s">
        <v>925</v>
      </c>
      <c r="B20">
        <v>100</v>
      </c>
      <c r="D20" s="1" t="s">
        <v>185</v>
      </c>
    </row>
    <row r="21" spans="1:4" x14ac:dyDescent="0.3">
      <c r="A21" t="s">
        <v>916</v>
      </c>
      <c r="C21">
        <v>4</v>
      </c>
      <c r="D21" s="1" t="s">
        <v>525</v>
      </c>
    </row>
    <row r="22" spans="1:4" x14ac:dyDescent="0.3">
      <c r="A22" s="1" t="s">
        <v>926</v>
      </c>
      <c r="B22">
        <v>100</v>
      </c>
      <c r="D22" s="1" t="s">
        <v>189</v>
      </c>
    </row>
    <row r="23" spans="1:4" x14ac:dyDescent="0.3">
      <c r="A23" t="s">
        <v>916</v>
      </c>
      <c r="C23">
        <v>4</v>
      </c>
      <c r="D23" s="1" t="s">
        <v>532</v>
      </c>
    </row>
    <row r="24" spans="1:4" x14ac:dyDescent="0.3">
      <c r="A24" s="1" t="s">
        <v>927</v>
      </c>
      <c r="B24">
        <v>100</v>
      </c>
      <c r="D24" s="1" t="s">
        <v>330</v>
      </c>
    </row>
    <row r="25" spans="1:4" x14ac:dyDescent="0.3">
      <c r="A25" t="s">
        <v>916</v>
      </c>
      <c r="C25">
        <v>4</v>
      </c>
      <c r="D25" s="1" t="s">
        <v>539</v>
      </c>
    </row>
    <row r="26" spans="1:4" x14ac:dyDescent="0.3">
      <c r="A26" s="1" t="s">
        <v>928</v>
      </c>
      <c r="B26">
        <v>100</v>
      </c>
      <c r="D26" s="1" t="s">
        <v>223</v>
      </c>
    </row>
    <row r="27" spans="1:4" x14ac:dyDescent="0.3">
      <c r="A27" t="s">
        <v>916</v>
      </c>
      <c r="C27">
        <v>3</v>
      </c>
      <c r="D27" s="1" t="s">
        <v>570</v>
      </c>
    </row>
    <row r="28" spans="1:4" x14ac:dyDescent="0.3">
      <c r="A28" s="1" t="s">
        <v>929</v>
      </c>
      <c r="B28">
        <v>100</v>
      </c>
      <c r="D28" s="1" t="s">
        <v>129</v>
      </c>
    </row>
    <row r="29" spans="1:4" x14ac:dyDescent="0.3">
      <c r="A29" t="s">
        <v>916</v>
      </c>
      <c r="C29">
        <v>3</v>
      </c>
      <c r="D29" s="1" t="s">
        <v>576</v>
      </c>
    </row>
    <row r="30" spans="1:4" x14ac:dyDescent="0.3">
      <c r="A30" s="1" t="s">
        <v>930</v>
      </c>
      <c r="B30">
        <v>100</v>
      </c>
      <c r="D30" s="1" t="s">
        <v>134</v>
      </c>
    </row>
    <row r="31" spans="1:4" x14ac:dyDescent="0.3">
      <c r="A31" t="s">
        <v>916</v>
      </c>
      <c r="C31">
        <v>2</v>
      </c>
      <c r="D31" s="1" t="s">
        <v>582</v>
      </c>
    </row>
    <row r="32" spans="1:4" x14ac:dyDescent="0.3">
      <c r="A32" s="1" t="s">
        <v>931</v>
      </c>
      <c r="B32">
        <v>100</v>
      </c>
      <c r="D32" s="1" t="s">
        <v>138</v>
      </c>
    </row>
    <row r="33" spans="1:4" x14ac:dyDescent="0.3">
      <c r="A33" t="s">
        <v>916</v>
      </c>
      <c r="C33">
        <v>2</v>
      </c>
      <c r="D33" s="1" t="s">
        <v>588</v>
      </c>
    </row>
    <row r="34" spans="1:4" x14ac:dyDescent="0.3">
      <c r="A34" s="1" t="s">
        <v>932</v>
      </c>
      <c r="B34">
        <v>100</v>
      </c>
      <c r="D34" s="1" t="s">
        <v>364</v>
      </c>
    </row>
    <row r="35" spans="1:4" x14ac:dyDescent="0.3">
      <c r="A35" t="s">
        <v>916</v>
      </c>
      <c r="C35">
        <v>2</v>
      </c>
      <c r="D35" s="1" t="s">
        <v>593</v>
      </c>
    </row>
    <row r="36" spans="1:4" x14ac:dyDescent="0.3">
      <c r="A36" s="1" t="s">
        <v>933</v>
      </c>
      <c r="B36">
        <v>100</v>
      </c>
      <c r="D36" s="1" t="s">
        <v>368</v>
      </c>
    </row>
    <row r="37" spans="1:4" x14ac:dyDescent="0.3">
      <c r="A37" t="s">
        <v>916</v>
      </c>
      <c r="C37">
        <v>2</v>
      </c>
      <c r="D37" s="1" t="s">
        <v>598</v>
      </c>
    </row>
    <row r="38" spans="1:4" x14ac:dyDescent="0.3">
      <c r="A38" s="1" t="s">
        <v>934</v>
      </c>
      <c r="B38">
        <v>100</v>
      </c>
      <c r="D38" s="1" t="s">
        <v>124</v>
      </c>
    </row>
    <row r="39" spans="1:4" x14ac:dyDescent="0.3">
      <c r="A39" t="s">
        <v>916</v>
      </c>
      <c r="C39">
        <v>3</v>
      </c>
      <c r="D39" s="1" t="s">
        <v>621</v>
      </c>
    </row>
    <row r="40" spans="1:4" x14ac:dyDescent="0.3">
      <c r="A40" s="1" t="s">
        <v>935</v>
      </c>
      <c r="B40">
        <v>100</v>
      </c>
      <c r="D40" s="1" t="s">
        <v>206</v>
      </c>
    </row>
    <row r="41" spans="1:4" x14ac:dyDescent="0.3">
      <c r="A41" t="s">
        <v>916</v>
      </c>
      <c r="C41">
        <v>3</v>
      </c>
      <c r="D41" s="1" t="s">
        <v>631</v>
      </c>
    </row>
    <row r="42" spans="1:4" x14ac:dyDescent="0.3">
      <c r="A42" s="1" t="s">
        <v>936</v>
      </c>
      <c r="B42">
        <v>100</v>
      </c>
      <c r="D42" s="1" t="s">
        <v>210</v>
      </c>
    </row>
    <row r="43" spans="1:4" x14ac:dyDescent="0.3">
      <c r="A43" t="s">
        <v>916</v>
      </c>
      <c r="C43">
        <v>3</v>
      </c>
      <c r="D43" s="1" t="s">
        <v>641</v>
      </c>
    </row>
    <row r="44" spans="1:4" x14ac:dyDescent="0.3">
      <c r="A44" s="1" t="s">
        <v>937</v>
      </c>
      <c r="B44">
        <v>100</v>
      </c>
      <c r="D44" s="1" t="s">
        <v>344</v>
      </c>
    </row>
    <row r="45" spans="1:4" x14ac:dyDescent="0.3">
      <c r="A45" t="s">
        <v>916</v>
      </c>
      <c r="C45">
        <v>3</v>
      </c>
      <c r="D45" s="1" t="s">
        <v>651</v>
      </c>
    </row>
    <row r="46" spans="1:4" x14ac:dyDescent="0.3">
      <c r="A46" s="1" t="s">
        <v>938</v>
      </c>
      <c r="B46">
        <v>100</v>
      </c>
      <c r="D46" s="1" t="s">
        <v>82</v>
      </c>
    </row>
    <row r="47" spans="1:4" x14ac:dyDescent="0.3">
      <c r="A47" t="s">
        <v>916</v>
      </c>
      <c r="C47">
        <v>3</v>
      </c>
      <c r="D47" s="1" t="s">
        <v>661</v>
      </c>
    </row>
    <row r="48" spans="1:4" x14ac:dyDescent="0.3">
      <c r="A48" s="1" t="s">
        <v>939</v>
      </c>
      <c r="B48">
        <v>100</v>
      </c>
      <c r="D48" s="1" t="s">
        <v>214</v>
      </c>
    </row>
    <row r="49" spans="1:4" x14ac:dyDescent="0.3">
      <c r="A49" t="s">
        <v>916</v>
      </c>
      <c r="C49">
        <v>3</v>
      </c>
      <c r="D49" s="1" t="s">
        <v>670</v>
      </c>
    </row>
    <row r="50" spans="1:4" x14ac:dyDescent="0.3">
      <c r="A50" s="1" t="s">
        <v>940</v>
      </c>
      <c r="B50">
        <v>100</v>
      </c>
      <c r="D50" s="1" t="s">
        <v>349</v>
      </c>
    </row>
    <row r="51" spans="1:4" x14ac:dyDescent="0.3">
      <c r="A51" t="s">
        <v>916</v>
      </c>
      <c r="C51">
        <v>3</v>
      </c>
      <c r="D51" s="1" t="s">
        <v>686</v>
      </c>
    </row>
    <row r="52" spans="1:4" x14ac:dyDescent="0.3">
      <c r="A52" s="1" t="s">
        <v>941</v>
      </c>
      <c r="B52">
        <v>100</v>
      </c>
      <c r="D52" s="1" t="s">
        <v>219</v>
      </c>
    </row>
    <row r="53" spans="1:4" x14ac:dyDescent="0.3">
      <c r="A53" t="s">
        <v>916</v>
      </c>
      <c r="C53">
        <v>3</v>
      </c>
      <c r="D53" s="1" t="s">
        <v>563</v>
      </c>
    </row>
    <row r="54" spans="1:4" x14ac:dyDescent="0.3">
      <c r="A54" s="1" t="s">
        <v>942</v>
      </c>
      <c r="B54">
        <v>100</v>
      </c>
      <c r="D54" s="1" t="s">
        <v>71</v>
      </c>
    </row>
    <row r="55" spans="1:4" x14ac:dyDescent="0.3">
      <c r="A55" t="s">
        <v>943</v>
      </c>
      <c r="C55">
        <v>4</v>
      </c>
      <c r="D55" s="1" t="s">
        <v>696</v>
      </c>
    </row>
    <row r="56" spans="1:4" x14ac:dyDescent="0.3">
      <c r="A56" s="1" t="s">
        <v>944</v>
      </c>
      <c r="B56">
        <v>100</v>
      </c>
      <c r="D56" s="1" t="s">
        <v>193</v>
      </c>
    </row>
    <row r="57" spans="1:4" x14ac:dyDescent="0.3">
      <c r="A57" t="s">
        <v>943</v>
      </c>
      <c r="C57">
        <v>3</v>
      </c>
      <c r="D57" s="1" t="s">
        <v>703</v>
      </c>
    </row>
    <row r="58" spans="1:4" x14ac:dyDescent="0.3">
      <c r="A58" s="1" t="s">
        <v>945</v>
      </c>
      <c r="B58">
        <v>100</v>
      </c>
      <c r="D58" s="1" t="s">
        <v>334</v>
      </c>
    </row>
    <row r="59" spans="1:4" x14ac:dyDescent="0.3">
      <c r="A59" t="s">
        <v>943</v>
      </c>
      <c r="C59">
        <v>4</v>
      </c>
      <c r="D59" s="1" t="s">
        <v>709</v>
      </c>
    </row>
    <row r="60" spans="1:4" x14ac:dyDescent="0.3">
      <c r="A60" s="1" t="s">
        <v>946</v>
      </c>
      <c r="B60">
        <v>100</v>
      </c>
      <c r="D60" s="1" t="s">
        <v>197</v>
      </c>
    </row>
    <row r="61" spans="1:4" x14ac:dyDescent="0.3">
      <c r="A61" t="s">
        <v>916</v>
      </c>
      <c r="C61">
        <v>2</v>
      </c>
      <c r="D61" s="1" t="s">
        <v>716</v>
      </c>
    </row>
    <row r="62" spans="1:4" x14ac:dyDescent="0.3">
      <c r="A62" s="1" t="s">
        <v>947</v>
      </c>
      <c r="B62">
        <v>100</v>
      </c>
      <c r="D62" s="1" t="s">
        <v>120</v>
      </c>
    </row>
    <row r="63" spans="1:4" x14ac:dyDescent="0.3">
      <c r="A63" t="s">
        <v>916</v>
      </c>
      <c r="C63">
        <v>2</v>
      </c>
      <c r="D63" s="1" t="s">
        <v>722</v>
      </c>
    </row>
    <row r="64" spans="1:4" x14ac:dyDescent="0.3">
      <c r="A64" s="1" t="s">
        <v>948</v>
      </c>
      <c r="B64">
        <v>100</v>
      </c>
      <c r="D64" s="1" t="s">
        <v>201</v>
      </c>
    </row>
    <row r="65" spans="1:4" x14ac:dyDescent="0.3">
      <c r="A65" t="s">
        <v>916</v>
      </c>
      <c r="C65">
        <v>3</v>
      </c>
      <c r="D65" s="1" t="s">
        <v>787</v>
      </c>
    </row>
    <row r="66" spans="1:4" x14ac:dyDescent="0.3">
      <c r="A66" s="1" t="s">
        <v>949</v>
      </c>
      <c r="B66">
        <v>100</v>
      </c>
      <c r="D66" s="1" t="s">
        <v>339</v>
      </c>
    </row>
    <row r="67" spans="1:4" x14ac:dyDescent="0.3">
      <c r="A67" t="s">
        <v>916</v>
      </c>
      <c r="C67">
        <v>4</v>
      </c>
      <c r="D67" s="1" t="s">
        <v>793</v>
      </c>
    </row>
    <row r="68" spans="1:4" x14ac:dyDescent="0.3">
      <c r="A68" s="1" t="s">
        <v>950</v>
      </c>
      <c r="B68">
        <v>100</v>
      </c>
      <c r="D68" s="1" t="s">
        <v>76</v>
      </c>
    </row>
    <row r="69" spans="1:4" x14ac:dyDescent="0.3">
      <c r="A69" t="s">
        <v>916</v>
      </c>
      <c r="C69">
        <v>4</v>
      </c>
      <c r="D69" s="1" t="s">
        <v>799</v>
      </c>
    </row>
    <row r="70" spans="1:4" x14ac:dyDescent="0.3">
      <c r="A70" s="1" t="s">
        <v>951</v>
      </c>
      <c r="B70">
        <v>100</v>
      </c>
      <c r="D70" s="1" t="s">
        <v>353</v>
      </c>
    </row>
    <row r="71" spans="1:4" x14ac:dyDescent="0.3">
      <c r="A71" t="s">
        <v>943</v>
      </c>
      <c r="C71">
        <v>4</v>
      </c>
      <c r="D71" s="1" t="s">
        <v>728</v>
      </c>
    </row>
    <row r="72" spans="1:4" x14ac:dyDescent="0.3">
      <c r="A72" s="1" t="s">
        <v>952</v>
      </c>
      <c r="B72">
        <v>100</v>
      </c>
      <c r="D72" s="1" t="s">
        <v>88</v>
      </c>
    </row>
    <row r="73" spans="1:4" x14ac:dyDescent="0.3">
      <c r="A73" t="s">
        <v>943</v>
      </c>
      <c r="C73">
        <v>4</v>
      </c>
      <c r="D73" s="1" t="s">
        <v>733</v>
      </c>
    </row>
    <row r="74" spans="1:4" x14ac:dyDescent="0.3">
      <c r="A74" s="1" t="s">
        <v>953</v>
      </c>
      <c r="B74">
        <v>100</v>
      </c>
      <c r="D74" s="1" t="s">
        <v>357</v>
      </c>
    </row>
    <row r="75" spans="1:4" x14ac:dyDescent="0.3">
      <c r="A75" t="s">
        <v>943</v>
      </c>
      <c r="C75">
        <v>4</v>
      </c>
      <c r="D75" s="1" t="s">
        <v>738</v>
      </c>
    </row>
    <row r="76" spans="1:4" x14ac:dyDescent="0.3">
      <c r="A76" s="1" t="s">
        <v>954</v>
      </c>
      <c r="B76">
        <v>100</v>
      </c>
      <c r="D76" s="1" t="s">
        <v>93</v>
      </c>
    </row>
    <row r="77" spans="1:4" x14ac:dyDescent="0.3">
      <c r="A77" t="s">
        <v>943</v>
      </c>
      <c r="C77">
        <v>3</v>
      </c>
      <c r="D77" s="1" t="s">
        <v>743</v>
      </c>
    </row>
    <row r="78" spans="1:4" x14ac:dyDescent="0.3">
      <c r="A78" s="1" t="s">
        <v>955</v>
      </c>
      <c r="B78">
        <v>100</v>
      </c>
      <c r="D78" s="1" t="s">
        <v>98</v>
      </c>
    </row>
    <row r="79" spans="1:4" x14ac:dyDescent="0.3">
      <c r="A79" t="s">
        <v>916</v>
      </c>
      <c r="C79">
        <v>2</v>
      </c>
      <c r="D79" s="1" t="s">
        <v>449</v>
      </c>
    </row>
    <row r="80" spans="1:4" x14ac:dyDescent="0.3">
      <c r="A80" s="1" t="s">
        <v>956</v>
      </c>
      <c r="B80">
        <v>100</v>
      </c>
      <c r="D80" s="1" t="s">
        <v>231</v>
      </c>
    </row>
    <row r="81" spans="1:4" x14ac:dyDescent="0.3">
      <c r="A81" t="s">
        <v>916</v>
      </c>
      <c r="C81">
        <v>3</v>
      </c>
      <c r="D81" s="1" t="s">
        <v>749</v>
      </c>
    </row>
    <row r="82" spans="1:4" x14ac:dyDescent="0.3">
      <c r="A82" s="1" t="s">
        <v>957</v>
      </c>
      <c r="B82">
        <v>100</v>
      </c>
      <c r="D82" s="1" t="s">
        <v>235</v>
      </c>
    </row>
    <row r="83" spans="1:4" x14ac:dyDescent="0.3">
      <c r="A83" t="s">
        <v>916</v>
      </c>
      <c r="C83">
        <v>3</v>
      </c>
      <c r="D83" s="1" t="s">
        <v>754</v>
      </c>
    </row>
    <row r="84" spans="1:4" x14ac:dyDescent="0.3">
      <c r="A84" s="1" t="s">
        <v>958</v>
      </c>
      <c r="B84">
        <v>100</v>
      </c>
      <c r="D84" s="1" t="s">
        <v>239</v>
      </c>
    </row>
    <row r="85" spans="1:4" x14ac:dyDescent="0.3">
      <c r="A85" t="s">
        <v>916</v>
      </c>
      <c r="C85">
        <v>3</v>
      </c>
      <c r="D85" s="1" t="s">
        <v>759</v>
      </c>
    </row>
    <row r="86" spans="1:4" x14ac:dyDescent="0.3">
      <c r="A86" s="1" t="s">
        <v>959</v>
      </c>
      <c r="B86">
        <v>100</v>
      </c>
      <c r="D86" s="1" t="s">
        <v>243</v>
      </c>
    </row>
    <row r="87" spans="1:4" x14ac:dyDescent="0.3">
      <c r="A87" t="s">
        <v>916</v>
      </c>
      <c r="C87">
        <v>3</v>
      </c>
      <c r="D87" s="1" t="s">
        <v>764</v>
      </c>
    </row>
    <row r="88" spans="1:4" x14ac:dyDescent="0.3">
      <c r="A88" s="1" t="s">
        <v>960</v>
      </c>
      <c r="B88">
        <v>100</v>
      </c>
      <c r="D88" s="1" t="s">
        <v>143</v>
      </c>
    </row>
    <row r="89" spans="1:4" x14ac:dyDescent="0.3">
      <c r="A89" t="s">
        <v>916</v>
      </c>
      <c r="C89">
        <v>2</v>
      </c>
      <c r="D89" s="1" t="s">
        <v>770</v>
      </c>
    </row>
    <row r="90" spans="1:4" x14ac:dyDescent="0.3">
      <c r="A90" s="1" t="s">
        <v>961</v>
      </c>
      <c r="B90">
        <v>100</v>
      </c>
      <c r="D90" s="1" t="s">
        <v>148</v>
      </c>
    </row>
    <row r="91" spans="1:4" x14ac:dyDescent="0.3">
      <c r="A91" t="s">
        <v>916</v>
      </c>
      <c r="C91">
        <v>2</v>
      </c>
      <c r="D91" s="1" t="s">
        <v>775</v>
      </c>
    </row>
    <row r="92" spans="1:4" x14ac:dyDescent="0.3">
      <c r="A92" s="1" t="s">
        <v>962</v>
      </c>
      <c r="B92">
        <v>100</v>
      </c>
      <c r="D92" s="1" t="s">
        <v>152</v>
      </c>
    </row>
    <row r="93" spans="1:4" x14ac:dyDescent="0.3">
      <c r="A93" t="s">
        <v>916</v>
      </c>
      <c r="C93">
        <v>2</v>
      </c>
      <c r="D93" s="1" t="s">
        <v>780</v>
      </c>
    </row>
    <row r="94" spans="1:4" x14ac:dyDescent="0.3">
      <c r="A94" s="1" t="s">
        <v>963</v>
      </c>
      <c r="B94">
        <v>100</v>
      </c>
      <c r="D94" s="1" t="s">
        <v>248</v>
      </c>
    </row>
    <row r="95" spans="1:4" x14ac:dyDescent="0.3">
      <c r="A95" t="s">
        <v>916</v>
      </c>
      <c r="C95">
        <v>4</v>
      </c>
      <c r="D95" s="1" t="s">
        <v>547</v>
      </c>
    </row>
    <row r="96" spans="1:4" x14ac:dyDescent="0.3">
      <c r="A96" s="1" t="s">
        <v>964</v>
      </c>
      <c r="B96">
        <v>100</v>
      </c>
      <c r="D96" s="1" t="s">
        <v>252</v>
      </c>
    </row>
    <row r="97" spans="1:4" x14ac:dyDescent="0.3">
      <c r="A97" t="s">
        <v>916</v>
      </c>
      <c r="C97">
        <v>4</v>
      </c>
      <c r="D97" s="1" t="s">
        <v>551</v>
      </c>
    </row>
    <row r="98" spans="1:4" x14ac:dyDescent="0.3">
      <c r="A98" s="1" t="s">
        <v>965</v>
      </c>
      <c r="B98">
        <v>100</v>
      </c>
      <c r="D98" s="1" t="s">
        <v>383</v>
      </c>
    </row>
    <row r="99" spans="1:4" x14ac:dyDescent="0.3">
      <c r="A99" t="s">
        <v>916</v>
      </c>
      <c r="C99">
        <v>3</v>
      </c>
      <c r="D99" s="1" t="s">
        <v>557</v>
      </c>
    </row>
    <row r="100" spans="1:4" x14ac:dyDescent="0.3">
      <c r="A100" s="1" t="s">
        <v>966</v>
      </c>
      <c r="B100">
        <v>100</v>
      </c>
      <c r="D100" s="1" t="s">
        <v>257</v>
      </c>
    </row>
    <row r="101" spans="1:4" x14ac:dyDescent="0.3">
      <c r="A101" t="s">
        <v>916</v>
      </c>
      <c r="C101">
        <v>3</v>
      </c>
      <c r="D101" s="1" t="s">
        <v>804</v>
      </c>
    </row>
    <row r="102" spans="1:4" x14ac:dyDescent="0.3">
      <c r="A102" s="1" t="s">
        <v>967</v>
      </c>
      <c r="B102">
        <v>100</v>
      </c>
      <c r="D102" s="1" t="s">
        <v>262</v>
      </c>
    </row>
    <row r="103" spans="1:4" x14ac:dyDescent="0.3">
      <c r="A103" t="s">
        <v>916</v>
      </c>
      <c r="C103">
        <v>3</v>
      </c>
      <c r="D103" s="1" t="s">
        <v>808</v>
      </c>
    </row>
    <row r="104" spans="1:4" x14ac:dyDescent="0.3">
      <c r="A104" s="1" t="s">
        <v>968</v>
      </c>
      <c r="B104">
        <v>100</v>
      </c>
      <c r="D104" s="1" t="s">
        <v>267</v>
      </c>
    </row>
    <row r="105" spans="1:4" x14ac:dyDescent="0.3">
      <c r="A105" t="s">
        <v>916</v>
      </c>
      <c r="C105">
        <v>3</v>
      </c>
      <c r="D105" s="1" t="s">
        <v>812</v>
      </c>
    </row>
    <row r="106" spans="1:4" x14ac:dyDescent="0.3">
      <c r="A106" s="1" t="s">
        <v>969</v>
      </c>
      <c r="B106">
        <v>100</v>
      </c>
      <c r="D106" s="1" t="s">
        <v>272</v>
      </c>
    </row>
    <row r="107" spans="1:4" x14ac:dyDescent="0.3">
      <c r="A107" t="s">
        <v>916</v>
      </c>
      <c r="C107">
        <v>3</v>
      </c>
      <c r="D107" s="1" t="s">
        <v>816</v>
      </c>
    </row>
    <row r="108" spans="1:4" x14ac:dyDescent="0.3">
      <c r="A108" s="1" t="s">
        <v>970</v>
      </c>
      <c r="B108">
        <v>100</v>
      </c>
      <c r="D108" s="1" t="s">
        <v>276</v>
      </c>
    </row>
    <row r="109" spans="1:4" x14ac:dyDescent="0.3">
      <c r="A109" t="s">
        <v>916</v>
      </c>
      <c r="C109">
        <v>3</v>
      </c>
      <c r="D109" s="1" t="s">
        <v>820</v>
      </c>
    </row>
    <row r="110" spans="1:4" x14ac:dyDescent="0.3">
      <c r="A110" s="1" t="s">
        <v>971</v>
      </c>
      <c r="B110">
        <v>100</v>
      </c>
      <c r="D110" s="1" t="s">
        <v>280</v>
      </c>
    </row>
    <row r="111" spans="1:4" x14ac:dyDescent="0.3">
      <c r="A111" t="s">
        <v>916</v>
      </c>
      <c r="C111">
        <v>4</v>
      </c>
      <c r="D111" s="1" t="s">
        <v>824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3"/>
  <sheetViews>
    <sheetView workbookViewId="0"/>
  </sheetViews>
  <sheetFormatPr defaultRowHeight="16.5" x14ac:dyDescent="0.3"/>
  <sheetData>
    <row r="1" spans="1:7" x14ac:dyDescent="0.3">
      <c r="A1" t="s">
        <v>1042</v>
      </c>
    </row>
    <row r="2" spans="1:7" x14ac:dyDescent="0.3">
      <c r="A2" s="1" t="s">
        <v>1043</v>
      </c>
      <c r="B2" t="s">
        <v>1044</v>
      </c>
      <c r="C2" s="1" t="s">
        <v>1045</v>
      </c>
      <c r="D2" t="s">
        <v>65</v>
      </c>
    </row>
    <row r="3" spans="1:7" x14ac:dyDescent="0.3">
      <c r="A3" s="1" t="s">
        <v>1046</v>
      </c>
      <c r="B3" t="s">
        <v>1047</v>
      </c>
    </row>
    <row r="4" spans="1:7" x14ac:dyDescent="0.3">
      <c r="A4" s="1" t="s">
        <v>1048</v>
      </c>
      <c r="B4">
        <v>5</v>
      </c>
    </row>
    <row r="5" spans="1:7" x14ac:dyDescent="0.3">
      <c r="A5" s="1" t="s">
        <v>1049</v>
      </c>
      <c r="B5">
        <v>5</v>
      </c>
    </row>
    <row r="6" spans="1:7" x14ac:dyDescent="0.3">
      <c r="A6" s="1" t="s">
        <v>1050</v>
      </c>
      <c r="B6" t="s">
        <v>1051</v>
      </c>
    </row>
    <row r="7" spans="1:7" x14ac:dyDescent="0.3">
      <c r="A7" s="1" t="s">
        <v>1052</v>
      </c>
      <c r="B7" t="s">
        <v>1053</v>
      </c>
      <c r="C7">
        <v>1</v>
      </c>
    </row>
    <row r="8" spans="1:7" x14ac:dyDescent="0.3">
      <c r="A8" s="1" t="s">
        <v>1054</v>
      </c>
      <c r="B8" t="s">
        <v>1053</v>
      </c>
      <c r="C8">
        <v>2</v>
      </c>
    </row>
    <row r="9" spans="1:7" x14ac:dyDescent="0.3">
      <c r="A9" s="1" t="s">
        <v>1055</v>
      </c>
      <c r="B9" t="s">
        <v>828</v>
      </c>
      <c r="C9" t="s">
        <v>830</v>
      </c>
      <c r="D9" t="s">
        <v>831</v>
      </c>
      <c r="E9" t="s">
        <v>832</v>
      </c>
      <c r="F9" t="s">
        <v>833</v>
      </c>
      <c r="G9" t="s">
        <v>1056</v>
      </c>
    </row>
    <row r="10" spans="1:7" x14ac:dyDescent="0.3">
      <c r="A10" s="1" t="s">
        <v>1057</v>
      </c>
      <c r="B10">
        <v>1157</v>
      </c>
      <c r="C10">
        <v>0</v>
      </c>
      <c r="D10">
        <v>0</v>
      </c>
    </row>
    <row r="11" spans="1:7" x14ac:dyDescent="0.3">
      <c r="A11" s="1" t="s">
        <v>1058</v>
      </c>
      <c r="B11" t="s">
        <v>1059</v>
      </c>
      <c r="C11">
        <v>4</v>
      </c>
    </row>
    <row r="12" spans="1:7" x14ac:dyDescent="0.3">
      <c r="A12" s="1" t="s">
        <v>1060</v>
      </c>
      <c r="B12" t="s">
        <v>1059</v>
      </c>
      <c r="C12">
        <v>4</v>
      </c>
    </row>
    <row r="13" spans="1:7" x14ac:dyDescent="0.3">
      <c r="A13" s="1" t="s">
        <v>1061</v>
      </c>
      <c r="B13" t="s">
        <v>1059</v>
      </c>
      <c r="C13">
        <v>3</v>
      </c>
    </row>
    <row r="14" spans="1:7" x14ac:dyDescent="0.3">
      <c r="A14" s="1" t="s">
        <v>1062</v>
      </c>
      <c r="B14" t="s">
        <v>1053</v>
      </c>
      <c r="C14">
        <v>5</v>
      </c>
    </row>
    <row r="15" spans="1:7" x14ac:dyDescent="0.3">
      <c r="A15" s="1" t="s">
        <v>1063</v>
      </c>
      <c r="B15" t="s">
        <v>1064</v>
      </c>
      <c r="C15" t="s">
        <v>1065</v>
      </c>
      <c r="D15" t="s">
        <v>1065</v>
      </c>
      <c r="E15" t="s">
        <v>1065</v>
      </c>
      <c r="F15">
        <v>1</v>
      </c>
    </row>
    <row r="16" spans="1:7" x14ac:dyDescent="0.3">
      <c r="A16" s="1" t="s">
        <v>1066</v>
      </c>
      <c r="B16">
        <v>1.1100000000000001</v>
      </c>
      <c r="C16">
        <v>1.1200000000000001</v>
      </c>
    </row>
    <row r="17" spans="1:13" x14ac:dyDescent="0.3">
      <c r="A17" s="1" t="s">
        <v>1067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 x14ac:dyDescent="0.3">
      <c r="A18" s="1" t="s">
        <v>1068</v>
      </c>
      <c r="B18">
        <v>1.25</v>
      </c>
      <c r="C18">
        <v>1.071</v>
      </c>
    </row>
    <row r="19" spans="1:13" x14ac:dyDescent="0.3">
      <c r="A19" s="1" t="s">
        <v>1069</v>
      </c>
    </row>
    <row r="20" spans="1:13" x14ac:dyDescent="0.3">
      <c r="A20" s="1" t="s">
        <v>1070</v>
      </c>
      <c r="B20" s="1" t="s">
        <v>1053</v>
      </c>
      <c r="C20">
        <v>1</v>
      </c>
    </row>
    <row r="21" spans="1:13" x14ac:dyDescent="0.3">
      <c r="A21" t="s">
        <v>1072</v>
      </c>
      <c r="B21" t="s">
        <v>1073</v>
      </c>
      <c r="C21" t="s">
        <v>1074</v>
      </c>
    </row>
    <row r="22" spans="1:13" x14ac:dyDescent="0.3">
      <c r="A22">
        <v>1</v>
      </c>
      <c r="B22" s="1" t="s">
        <v>1075</v>
      </c>
      <c r="C22" s="1" t="s">
        <v>1076</v>
      </c>
    </row>
    <row r="23" spans="1:13" x14ac:dyDescent="0.3">
      <c r="A23">
        <v>2</v>
      </c>
      <c r="B23" s="1" t="s">
        <v>1077</v>
      </c>
      <c r="C23" s="1" t="s">
        <v>1078</v>
      </c>
    </row>
    <row r="24" spans="1:13" x14ac:dyDescent="0.3">
      <c r="A24">
        <v>3</v>
      </c>
      <c r="B24" s="1" t="s">
        <v>1079</v>
      </c>
      <c r="C24" s="1" t="s">
        <v>1080</v>
      </c>
    </row>
    <row r="25" spans="1:13" x14ac:dyDescent="0.3">
      <c r="A25">
        <v>4</v>
      </c>
      <c r="B25" s="1" t="s">
        <v>1081</v>
      </c>
      <c r="C25" s="1" t="s">
        <v>1082</v>
      </c>
    </row>
    <row r="26" spans="1:13" x14ac:dyDescent="0.3">
      <c r="A26">
        <v>5</v>
      </c>
      <c r="B26" s="1" t="s">
        <v>1083</v>
      </c>
      <c r="C26" s="1" t="s">
        <v>53</v>
      </c>
    </row>
    <row r="27" spans="1:13" x14ac:dyDescent="0.3">
      <c r="A27">
        <v>6</v>
      </c>
      <c r="B27" s="1" t="s">
        <v>1084</v>
      </c>
      <c r="C27" s="1" t="s">
        <v>53</v>
      </c>
    </row>
    <row r="28" spans="1:13" x14ac:dyDescent="0.3">
      <c r="A28">
        <v>7</v>
      </c>
      <c r="B28" s="1" t="s">
        <v>1085</v>
      </c>
      <c r="C28" s="1" t="s">
        <v>53</v>
      </c>
    </row>
    <row r="29" spans="1:13" x14ac:dyDescent="0.3">
      <c r="A29">
        <v>8</v>
      </c>
      <c r="B29" s="1" t="s">
        <v>1086</v>
      </c>
      <c r="C29" s="1" t="s">
        <v>53</v>
      </c>
    </row>
    <row r="30" spans="1:13" x14ac:dyDescent="0.3">
      <c r="A30">
        <v>9</v>
      </c>
      <c r="B30" s="1" t="s">
        <v>1087</v>
      </c>
      <c r="C30" s="1" t="s">
        <v>53</v>
      </c>
    </row>
    <row r="43" spans="1:2" x14ac:dyDescent="0.3">
      <c r="A43" t="s">
        <v>1071</v>
      </c>
      <c r="B43">
        <v>1234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14</vt:i4>
      </vt:variant>
    </vt:vector>
  </HeadingPairs>
  <TitlesOfParts>
    <vt:vector size="24" baseType="lpstr">
      <vt:lpstr>원가계산서</vt:lpstr>
      <vt:lpstr>공종별집계표</vt:lpstr>
      <vt:lpstr>공종별내역서</vt:lpstr>
      <vt:lpstr>일위대가목록</vt:lpstr>
      <vt:lpstr>일위대가</vt:lpstr>
      <vt:lpstr>단가대비표</vt:lpstr>
      <vt:lpstr>공량산출근거서_일위대가</vt:lpstr>
      <vt:lpstr>공량설정_일위대가</vt:lpstr>
      <vt:lpstr> 공사설정 </vt:lpstr>
      <vt:lpstr>Sheet1</vt:lpstr>
      <vt:lpstr>공량산출근거서_일위대가!Print_Area</vt:lpstr>
      <vt:lpstr>공종별내역서!Print_Area</vt:lpstr>
      <vt:lpstr>공종별집계표!Print_Area</vt:lpstr>
      <vt:lpstr>단가대비표!Print_Area</vt:lpstr>
      <vt:lpstr>원가계산서!Print_Area</vt:lpstr>
      <vt:lpstr>일위대가!Print_Area</vt:lpstr>
      <vt:lpstr>일위대가목록!Print_Area</vt:lpstr>
      <vt:lpstr>공량산출근거서_일위대가!Print_Titles</vt:lpstr>
      <vt:lpstr>공종별내역서!Print_Titles</vt:lpstr>
      <vt:lpstr>공종별집계표!Print_Titles</vt:lpstr>
      <vt:lpstr>단가대비표!Print_Titles</vt:lpstr>
      <vt:lpstr>원가계산서!Print_Titles</vt:lpstr>
      <vt:lpstr>일위대가!Print_Titles</vt:lpstr>
      <vt:lpstr>일위대가목록!Print_Titles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종휘 최</dc:creator>
  <cp:lastModifiedBy>cgy7813@gmail.com</cp:lastModifiedBy>
  <dcterms:created xsi:type="dcterms:W3CDTF">2025-07-24T12:21:18Z</dcterms:created>
  <dcterms:modified xsi:type="dcterms:W3CDTF">2025-09-01T02:08:47Z</dcterms:modified>
</cp:coreProperties>
</file>