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75" windowWidth="20730" windowHeight="11760" activeTab="5"/>
  </bookViews>
  <sheets>
    <sheet name="원가계산서(건축)" sheetId="10" r:id="rId1"/>
    <sheet name="공종별집계표" sheetId="9" r:id="rId2"/>
    <sheet name="공종별내역서" sheetId="8" r:id="rId3"/>
    <sheet name="일위대가" sheetId="6" r:id="rId4"/>
    <sheet name="일위대가목록" sheetId="7" r:id="rId5"/>
    <sheet name="단가대비표" sheetId="3" r:id="rId6"/>
    <sheet name=" 공사설정 " sheetId="2" r:id="rId7"/>
    <sheet name="Sheet1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hun1">[1]설계조건!#REF!</definedName>
    <definedName name="____hun2">[1]설계조건!#REF!</definedName>
    <definedName name="____qs1">[1]설계조건!#REF!</definedName>
    <definedName name="____qs12">[1]설계조건!#REF!</definedName>
    <definedName name="____qs2">[1]설계조건!#REF!</definedName>
    <definedName name="____qs22">[1]설계조건!#REF!</definedName>
    <definedName name="____wd1">[1]설계조건!#REF!</definedName>
    <definedName name="____wd2">[1]설계조건!#REF!</definedName>
    <definedName name="_B1">'[2]252K444'!$H$21</definedName>
    <definedName name="_B2">'[2]252K444'!$J$21</definedName>
    <definedName name="_BL1">'[2]252K444'!$J$23</definedName>
    <definedName name="_BL2">'[2]252K444'!$D$24</definedName>
    <definedName name="_BL3">'[2]252K444'!$F$24</definedName>
    <definedName name="_BL4">'[2]252K444'!$H$24</definedName>
    <definedName name="_Bu1">#REF!</definedName>
    <definedName name="_Bu2">#REF!</definedName>
    <definedName name="_C">'[2]252K444'!$D$22</definedName>
    <definedName name="_E1">'[2]252K444'!$H$22</definedName>
    <definedName name="_E2">'[2]252K444'!$J$22</definedName>
    <definedName name="_Fill" hidden="1">#REF!</definedName>
    <definedName name="_Fu1">#REF!</definedName>
    <definedName name="_Fu2">#REF!</definedName>
    <definedName name="_H1">'[2]252K444'!$D$23</definedName>
    <definedName name="_H2">'[2]252K444'!$F$23</definedName>
    <definedName name="_H3">'[2]252K444'!$H$23</definedName>
    <definedName name="_Hg1">#REF!</definedName>
    <definedName name="_Hg2">#REF!</definedName>
    <definedName name="_Lg1">#REF!</definedName>
    <definedName name="_Lg2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pa1">#REF!</definedName>
    <definedName name="_pa2">#REF!</definedName>
    <definedName name="_Sort" hidden="1">'[3]8.PILE  (돌출)'!#REF!</definedName>
    <definedName name="_T1">'[4]날개벽(좌,우=60도-4개)'!#REF!</definedName>
    <definedName name="_T2">'[4]날개벽(좌,우=60도-4개)'!#REF!</definedName>
    <definedName name="_Ted1">#REF!</definedName>
    <definedName name="_Ts1">#REF!</definedName>
    <definedName name="_Tu1">#REF!</definedName>
    <definedName name="_Tu2">#REF!</definedName>
    <definedName name="\c">#N/A</definedName>
    <definedName name="\o">#REF!</definedName>
    <definedName name="\p">#REF!</definedName>
    <definedName name="\P1">#REF!</definedName>
    <definedName name="\r">#N/A</definedName>
    <definedName name="A">'[2]252K444'!$D$21</definedName>
    <definedName name="ac">#REF!</definedName>
    <definedName name="ag">#REF!</definedName>
    <definedName name="A삼">#REF!</definedName>
    <definedName name="A이">#REF!</definedName>
    <definedName name="A일">#REF!</definedName>
    <definedName name="B">'[2]252K444'!$F$21</definedName>
    <definedName name="Bu">#REF!</definedName>
    <definedName name="B이">#REF!</definedName>
    <definedName name="B일">#REF!</definedName>
    <definedName name="B제로">#REF!</definedName>
    <definedName name="CTC">[1]설계조건!#REF!</definedName>
    <definedName name="D">'[2]252K444'!$F$22</definedName>
    <definedName name="DA">[5]단면가정!#REF!</definedName>
    <definedName name="DAA">[5]단면가정!#REF!</definedName>
    <definedName name="_xlnm.Database">#REF!</definedName>
    <definedName name="database2">#REF!</definedName>
    <definedName name="DD">#REF!</definedName>
    <definedName name="ds">#REF!</definedName>
    <definedName name="el">[1]설계조건!#REF!</definedName>
    <definedName name="Eu">#REF!</definedName>
    <definedName name="FOOT1">[1]설계조건!#REF!</definedName>
    <definedName name="FOOT2">[1]설계조건!#REF!</definedName>
    <definedName name="FOOT3">[1]설계조건!#REF!</definedName>
    <definedName name="F이">#REF!</definedName>
    <definedName name="F일">#REF!</definedName>
    <definedName name="G2_1">'[6]날개벽(좌,우=45도,75도)'!#REF!</definedName>
    <definedName name="G4_1">'[6]날개벽(좌,우=45도,75도)'!#REF!</definedName>
    <definedName name="G6_1">'[6]날개벽(좌,우=45도,75도)'!#REF!</definedName>
    <definedName name="gigin">[1]설계조건!#REF!</definedName>
    <definedName name="gt">#REF!</definedName>
    <definedName name="H">'[4]날개벽(좌,우=60도-4개)'!#REF!</definedName>
    <definedName name="HH">[7]정부노임단가!$A$5:$F$215</definedName>
    <definedName name="Hs">#REF!</definedName>
    <definedName name="Hu">#REF!</definedName>
    <definedName name="H사">#REF!</definedName>
    <definedName name="H삼">#REF!</definedName>
    <definedName name="H이">#REF!</definedName>
    <definedName name="H일">#REF!</definedName>
    <definedName name="JH">[8]정부노임단가!$A$5:$F$215</definedName>
    <definedName name="JJ">[9]정부노임단가!$A$5:$F$215</definedName>
    <definedName name="Ka일">#REF!</definedName>
    <definedName name="Ka투">#REF!</definedName>
    <definedName name="Kea">#REF!</definedName>
    <definedName name="Kh">#REF!</definedName>
    <definedName name="KK">[8]정부노임단가!$A$5:$F$215</definedName>
    <definedName name="Ko">#REF!</definedName>
    <definedName name="Kv">#REF!</definedName>
    <definedName name="L">'[2]252K444'!$J$24</definedName>
    <definedName name="lc">[1]설계조건!#REF!</definedName>
    <definedName name="Lu">#REF!</definedName>
    <definedName name="NAME">#N/A</definedName>
    <definedName name="n이">#REF!</definedName>
    <definedName name="n이_1">#REF!</definedName>
    <definedName name="n이_2">#REF!</definedName>
    <definedName name="n일">#REF!</definedName>
    <definedName name="Pa">#REF!</definedName>
    <definedName name="pa삼">#REF!</definedName>
    <definedName name="Pa오">#REF!</definedName>
    <definedName name="_xlnm.Print_Area" localSheetId="2">공종별내역서!$A$1:$M$195</definedName>
    <definedName name="_xlnm.Print_Area" localSheetId="1">공종별집계표!$A$1:$M$27</definedName>
    <definedName name="_xlnm.Print_Area" localSheetId="5">단가대비표!$A$1:$X$93</definedName>
    <definedName name="_xlnm.Print_Area" localSheetId="0">'원가계산서(건축)'!$A$1:$G$37</definedName>
    <definedName name="_xlnm.Print_Area" localSheetId="3">일위대가!$A$1:$M$455</definedName>
    <definedName name="_xlnm.Print_Area" localSheetId="4">일위대가목록!$A$1:$J$72</definedName>
    <definedName name="_xlnm.Print_Area">#N/A</definedName>
    <definedName name="Print_Area_MI">#REF!</definedName>
    <definedName name="PRINT_AREA_MI1">#REF!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3">일위대가!$1:$3</definedName>
    <definedName name="_xlnm.Print_Titles" localSheetId="4">일위대가목록!$1:$3</definedName>
    <definedName name="_xlnm.Print_Titles">#N/A</definedName>
    <definedName name="Qe앨">#REF!</definedName>
    <definedName name="qi">[1]설계조건!#REF!</definedName>
    <definedName name="qu">#REF!</definedName>
    <definedName name="q디">#REF!</definedName>
    <definedName name="q앨">#REF!</definedName>
    <definedName name="Rl이">#REF!</definedName>
    <definedName name="Rl일">#REF!</definedName>
    <definedName name="Tb">#REF!</definedName>
    <definedName name="Tba">#REF!</definedName>
    <definedName name="Ted">#REF!</definedName>
    <definedName name="Tel">#REF!</definedName>
    <definedName name="Tl">#REF!</definedName>
    <definedName name="Tra">#REF!</definedName>
    <definedName name="Tsa">#REF!</definedName>
    <definedName name="ul">[1]설계조건!#REF!</definedName>
    <definedName name="um">[1]설계조건!#REF!</definedName>
    <definedName name="uw">[1]설계조건!#REF!</definedName>
    <definedName name="V">#REF!</definedName>
    <definedName name="WALL">[1]설계조건!#REF!</definedName>
    <definedName name="wla">[1]설계조건!#REF!</definedName>
    <definedName name="Wm">[1]설계조건!#REF!</definedName>
    <definedName name="wn">[1]설계조건!#REF!</definedName>
    <definedName name="Ws삼">#REF!</definedName>
    <definedName name="Ws이">#REF!</definedName>
    <definedName name="Ws일">#REF!</definedName>
    <definedName name="ww">[1]설계조건!#REF!</definedName>
    <definedName name="y">#REF!</definedName>
    <definedName name="YC">#REF!</definedName>
    <definedName name="YHJ">#REF!</definedName>
    <definedName name="경유">[10]기초단가!$I$25</definedName>
    <definedName name="공사원가">#REF!</definedName>
    <definedName name="교폭">#REF!</definedName>
    <definedName name="구">#REF!</definedName>
    <definedName name="ㄴㅇㄹ">'[11]#REF'!#REF!</definedName>
    <definedName name="단가적용표">#REF!</definedName>
    <definedName name="댈타5">#REF!</definedName>
    <definedName name="ㅁ">'[11]#REF'!#REF!</definedName>
    <definedName name="ㅁ1">#REF!</definedName>
    <definedName name="ㅁㅁ185">#REF!</definedName>
    <definedName name="목공">#REF!</definedName>
    <definedName name="뮤">#REF!</definedName>
    <definedName name="뮤2">#REF!</definedName>
    <definedName name="미장공">#REF!</definedName>
    <definedName name="반장">#REF!</definedName>
    <definedName name="배관">[10]기초단가!$C$13</definedName>
    <definedName name="배관공">#REF!</definedName>
    <definedName name="브이c">#REF!</definedName>
    <definedName name="비계">[10]기초단가!$C$11</definedName>
    <definedName name="비계공">#REF!</definedName>
    <definedName name="수량율촌">#REF!</definedName>
    <definedName name="씨">#REF!</definedName>
    <definedName name="씨그마ck">#REF!</definedName>
    <definedName name="씨그마y">#REF!</definedName>
    <definedName name="ㅇㄹㄶ">'[4]날개벽(좌,우=60도-4개)'!#REF!</definedName>
    <definedName name="알d">#REF!</definedName>
    <definedName name="알파1">#REF!</definedName>
    <definedName name="알파2">#REF!</definedName>
    <definedName name="앨c">#REF!</definedName>
    <definedName name="앨e">#REF!</definedName>
    <definedName name="용접공">#REF!</definedName>
    <definedName name="이삼">#REF!</definedName>
    <definedName name="인부">[10]기초단가!$C$5</definedName>
    <definedName name="자재">#REF!</definedName>
    <definedName name="저판두께">'[12]#REF'!$AJ$30</definedName>
    <definedName name="전장">#REF!</definedName>
    <definedName name="착암공">#REF!</definedName>
    <definedName name="철근공">#REF!</definedName>
    <definedName name="철근항복응력">'[12]#REF'!$G$144</definedName>
    <definedName name="콘크리트공칭강도">'[12]#REF'!$G$132</definedName>
    <definedName name="특공">[10]기초단가!$C$6</definedName>
    <definedName name="파이1">#REF!</definedName>
    <definedName name="파이2">#REF!</definedName>
    <definedName name="휘발유">[10]기초단가!$I$26</definedName>
    <definedName name="ㅗ50">[13]연습!#REF!</definedName>
    <definedName name="ㅗㅅ20">#REF!</definedName>
    <definedName name="ㅠㅠㅠㅠ" hidden="1">#REF!</definedName>
  </definedNames>
  <calcPr calcId="125725" iterate="1"/>
</workbook>
</file>

<file path=xl/calcChain.xml><?xml version="1.0" encoding="utf-8"?>
<calcChain xmlns="http://schemas.openxmlformats.org/spreadsheetml/2006/main">
  <c r="G72" i="7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K35" i="10" l="1"/>
  <c r="I177" i="8" l="1"/>
  <c r="K177" s="1"/>
  <c r="G177"/>
  <c r="E177"/>
  <c r="I176"/>
  <c r="G176"/>
  <c r="K176" s="1"/>
  <c r="E176"/>
  <c r="I175"/>
  <c r="G175"/>
  <c r="E175"/>
  <c r="K175" s="1"/>
  <c r="I174"/>
  <c r="G174"/>
  <c r="E174"/>
  <c r="I173"/>
  <c r="K173" s="1"/>
  <c r="G173"/>
  <c r="E173"/>
  <c r="I138"/>
  <c r="G138"/>
  <c r="K138" s="1"/>
  <c r="E138"/>
  <c r="I137"/>
  <c r="G137"/>
  <c r="E137"/>
  <c r="K137" s="1"/>
  <c r="I136"/>
  <c r="I135"/>
  <c r="I134"/>
  <c r="I133"/>
  <c r="J133" s="1"/>
  <c r="I132"/>
  <c r="I131"/>
  <c r="I130"/>
  <c r="G130"/>
  <c r="H130" s="1"/>
  <c r="E130"/>
  <c r="I129"/>
  <c r="G129"/>
  <c r="E129"/>
  <c r="I128"/>
  <c r="G128"/>
  <c r="E128"/>
  <c r="I127"/>
  <c r="J127" s="1"/>
  <c r="G127"/>
  <c r="E127"/>
  <c r="I126"/>
  <c r="G126"/>
  <c r="H126" s="1"/>
  <c r="E126"/>
  <c r="I125"/>
  <c r="G125"/>
  <c r="E125"/>
  <c r="I105"/>
  <c r="G105"/>
  <c r="E105"/>
  <c r="I56"/>
  <c r="J56" s="1"/>
  <c r="G56"/>
  <c r="E56"/>
  <c r="I55"/>
  <c r="I54"/>
  <c r="J54" s="1"/>
  <c r="I53"/>
  <c r="I33"/>
  <c r="I31"/>
  <c r="I30"/>
  <c r="J30" s="1"/>
  <c r="I29"/>
  <c r="I454" i="6"/>
  <c r="G454"/>
  <c r="E454"/>
  <c r="F454" s="1"/>
  <c r="F455" s="1"/>
  <c r="E72" i="7" s="1"/>
  <c r="I449" i="6"/>
  <c r="G449"/>
  <c r="E449"/>
  <c r="F449" s="1"/>
  <c r="I448"/>
  <c r="K448" s="1"/>
  <c r="G448"/>
  <c r="E448"/>
  <c r="I447"/>
  <c r="G447"/>
  <c r="K447" s="1"/>
  <c r="E447"/>
  <c r="I446"/>
  <c r="G446"/>
  <c r="E446"/>
  <c r="F446" s="1"/>
  <c r="I438"/>
  <c r="I434"/>
  <c r="G434"/>
  <c r="E434"/>
  <c r="F434" s="1"/>
  <c r="I433"/>
  <c r="G433"/>
  <c r="E433"/>
  <c r="I428"/>
  <c r="K428" s="1"/>
  <c r="G428"/>
  <c r="E428"/>
  <c r="I427"/>
  <c r="G427"/>
  <c r="K427" s="1"/>
  <c r="E427"/>
  <c r="I426"/>
  <c r="G426"/>
  <c r="E426"/>
  <c r="K426" s="1"/>
  <c r="I425"/>
  <c r="G425"/>
  <c r="E425"/>
  <c r="I424"/>
  <c r="K424" s="1"/>
  <c r="G424"/>
  <c r="E424"/>
  <c r="I423"/>
  <c r="I422"/>
  <c r="J422" s="1"/>
  <c r="G422"/>
  <c r="E422"/>
  <c r="I421"/>
  <c r="G421"/>
  <c r="H421" s="1"/>
  <c r="E421"/>
  <c r="I420"/>
  <c r="G420"/>
  <c r="E420"/>
  <c r="F420" s="1"/>
  <c r="I415"/>
  <c r="G415"/>
  <c r="E415"/>
  <c r="I414"/>
  <c r="K414" s="1"/>
  <c r="G414"/>
  <c r="E414"/>
  <c r="I413"/>
  <c r="G413"/>
  <c r="K413" s="1"/>
  <c r="E413"/>
  <c r="I412"/>
  <c r="G412"/>
  <c r="E412"/>
  <c r="F412" s="1"/>
  <c r="I411"/>
  <c r="G411"/>
  <c r="E411"/>
  <c r="I410"/>
  <c r="J410" s="1"/>
  <c r="I409"/>
  <c r="G409"/>
  <c r="E409"/>
  <c r="I408"/>
  <c r="K408" s="1"/>
  <c r="G408"/>
  <c r="E408"/>
  <c r="I407"/>
  <c r="G407"/>
  <c r="K407" s="1"/>
  <c r="E407"/>
  <c r="I397"/>
  <c r="G397"/>
  <c r="E397"/>
  <c r="F397" s="1"/>
  <c r="I392"/>
  <c r="G392"/>
  <c r="E392"/>
  <c r="I387"/>
  <c r="K387" s="1"/>
  <c r="G387"/>
  <c r="E387"/>
  <c r="I382"/>
  <c r="G382"/>
  <c r="K382" s="1"/>
  <c r="E382"/>
  <c r="I378"/>
  <c r="G378"/>
  <c r="E378"/>
  <c r="F378" s="1"/>
  <c r="I377"/>
  <c r="G377"/>
  <c r="E377"/>
  <c r="I372"/>
  <c r="K372" s="1"/>
  <c r="G372"/>
  <c r="E372"/>
  <c r="I371"/>
  <c r="G371"/>
  <c r="K371" s="1"/>
  <c r="E371"/>
  <c r="I366"/>
  <c r="G366"/>
  <c r="E366"/>
  <c r="F366" s="1"/>
  <c r="I365"/>
  <c r="G365"/>
  <c r="E365"/>
  <c r="I364"/>
  <c r="J364" s="1"/>
  <c r="L364" s="1"/>
  <c r="G364"/>
  <c r="E364"/>
  <c r="I363"/>
  <c r="G363"/>
  <c r="H363" s="1"/>
  <c r="E363"/>
  <c r="I358"/>
  <c r="G358"/>
  <c r="E358"/>
  <c r="F358" s="1"/>
  <c r="I357"/>
  <c r="G357"/>
  <c r="E357"/>
  <c r="I352"/>
  <c r="K352" s="1"/>
  <c r="G352"/>
  <c r="E352"/>
  <c r="I351"/>
  <c r="G351"/>
  <c r="H351" s="1"/>
  <c r="E351"/>
  <c r="F351" s="1"/>
  <c r="I350"/>
  <c r="G350"/>
  <c r="E350"/>
  <c r="K350" s="1"/>
  <c r="I349"/>
  <c r="G349"/>
  <c r="E349"/>
  <c r="I344"/>
  <c r="K344" s="1"/>
  <c r="G344"/>
  <c r="E344"/>
  <c r="I343"/>
  <c r="G343"/>
  <c r="H343" s="1"/>
  <c r="H346" s="1"/>
  <c r="F55" i="7" s="1"/>
  <c r="G335" i="6" s="1"/>
  <c r="H335" s="1"/>
  <c r="E343"/>
  <c r="I329"/>
  <c r="G329"/>
  <c r="E329"/>
  <c r="F329" s="1"/>
  <c r="I328"/>
  <c r="G328"/>
  <c r="E328"/>
  <c r="I320"/>
  <c r="J320" s="1"/>
  <c r="I315"/>
  <c r="G315"/>
  <c r="E315"/>
  <c r="I313"/>
  <c r="K313" s="1"/>
  <c r="G313"/>
  <c r="E313"/>
  <c r="I312"/>
  <c r="G312"/>
  <c r="K312" s="1"/>
  <c r="E312"/>
  <c r="I308"/>
  <c r="G308"/>
  <c r="E308"/>
  <c r="K308" s="1"/>
  <c r="I304"/>
  <c r="G304"/>
  <c r="E304"/>
  <c r="I299"/>
  <c r="J299" s="1"/>
  <c r="G299"/>
  <c r="E299"/>
  <c r="I298"/>
  <c r="G298"/>
  <c r="H298" s="1"/>
  <c r="H301" s="1"/>
  <c r="F46" i="7" s="1"/>
  <c r="E298" i="6"/>
  <c r="I293"/>
  <c r="G293"/>
  <c r="E293"/>
  <c r="K293" s="1"/>
  <c r="I292"/>
  <c r="G292"/>
  <c r="E292"/>
  <c r="I287"/>
  <c r="K287" s="1"/>
  <c r="G287"/>
  <c r="E287"/>
  <c r="I286"/>
  <c r="G286"/>
  <c r="K286" s="1"/>
  <c r="E286"/>
  <c r="I285"/>
  <c r="G285"/>
  <c r="E285"/>
  <c r="K285" s="1"/>
  <c r="I284"/>
  <c r="G284"/>
  <c r="E284"/>
  <c r="I283"/>
  <c r="K283" s="1"/>
  <c r="G283"/>
  <c r="E283"/>
  <c r="I281"/>
  <c r="G281"/>
  <c r="K281" s="1"/>
  <c r="E281"/>
  <c r="I280"/>
  <c r="G280"/>
  <c r="E280"/>
  <c r="K280" s="1"/>
  <c r="I279"/>
  <c r="G279"/>
  <c r="E279"/>
  <c r="I274"/>
  <c r="G274"/>
  <c r="E274"/>
  <c r="I273"/>
  <c r="G273"/>
  <c r="H273" s="1"/>
  <c r="E273"/>
  <c r="I272"/>
  <c r="G272"/>
  <c r="E272"/>
  <c r="F272" s="1"/>
  <c r="I271"/>
  <c r="G271"/>
  <c r="E271"/>
  <c r="I270"/>
  <c r="G270"/>
  <c r="E270"/>
  <c r="I268"/>
  <c r="G268"/>
  <c r="H268" s="1"/>
  <c r="E268"/>
  <c r="I267"/>
  <c r="G267"/>
  <c r="E267"/>
  <c r="F267" s="1"/>
  <c r="I266"/>
  <c r="G266"/>
  <c r="E266"/>
  <c r="I261"/>
  <c r="G261"/>
  <c r="E261"/>
  <c r="I260"/>
  <c r="G260"/>
  <c r="H260" s="1"/>
  <c r="E260"/>
  <c r="I246"/>
  <c r="G246"/>
  <c r="E246"/>
  <c r="F246" s="1"/>
  <c r="L246" s="1"/>
  <c r="I239"/>
  <c r="G239"/>
  <c r="E239"/>
  <c r="I235"/>
  <c r="K235" s="1"/>
  <c r="G235"/>
  <c r="E235"/>
  <c r="I233"/>
  <c r="G233"/>
  <c r="H233" s="1"/>
  <c r="E233"/>
  <c r="I232"/>
  <c r="G232"/>
  <c r="E232"/>
  <c r="I228"/>
  <c r="G228"/>
  <c r="E228"/>
  <c r="I227"/>
  <c r="J227" s="1"/>
  <c r="L227" s="1"/>
  <c r="G227"/>
  <c r="E227"/>
  <c r="I223"/>
  <c r="G223"/>
  <c r="H223" s="1"/>
  <c r="E223"/>
  <c r="I221"/>
  <c r="G221"/>
  <c r="E221"/>
  <c r="F221" s="1"/>
  <c r="E222" s="1"/>
  <c r="F222" s="1"/>
  <c r="I220"/>
  <c r="G220"/>
  <c r="E220"/>
  <c r="I214"/>
  <c r="K214" s="1"/>
  <c r="G214"/>
  <c r="E214"/>
  <c r="I213"/>
  <c r="G213"/>
  <c r="K213" s="1"/>
  <c r="E213"/>
  <c r="I212"/>
  <c r="G212"/>
  <c r="E212"/>
  <c r="F212" s="1"/>
  <c r="I207"/>
  <c r="G207"/>
  <c r="E207"/>
  <c r="I202"/>
  <c r="K202" s="1"/>
  <c r="G202"/>
  <c r="E202"/>
  <c r="I197"/>
  <c r="G197"/>
  <c r="H197" s="1"/>
  <c r="H199" s="1"/>
  <c r="E197"/>
  <c r="I192"/>
  <c r="G192"/>
  <c r="E192"/>
  <c r="K192" s="1"/>
  <c r="I187"/>
  <c r="G187"/>
  <c r="E187"/>
  <c r="I182"/>
  <c r="K182" s="1"/>
  <c r="G182"/>
  <c r="E182"/>
  <c r="I177"/>
  <c r="G177"/>
  <c r="H177" s="1"/>
  <c r="H179" s="1"/>
  <c r="F27" i="7" s="1"/>
  <c r="G150" i="8" s="1"/>
  <c r="H150" s="1"/>
  <c r="E177" i="6"/>
  <c r="I172"/>
  <c r="G172"/>
  <c r="E172"/>
  <c r="K172" s="1"/>
  <c r="I171"/>
  <c r="G171"/>
  <c r="E171"/>
  <c r="I167"/>
  <c r="G167"/>
  <c r="E167"/>
  <c r="I162"/>
  <c r="G162"/>
  <c r="H162" s="1"/>
  <c r="E162"/>
  <c r="I157"/>
  <c r="G157"/>
  <c r="E157"/>
  <c r="F157" s="1"/>
  <c r="I153"/>
  <c r="G153"/>
  <c r="E153"/>
  <c r="I149"/>
  <c r="J149" s="1"/>
  <c r="J150" s="1"/>
  <c r="G149"/>
  <c r="E149"/>
  <c r="I148"/>
  <c r="G148"/>
  <c r="K148" s="1"/>
  <c r="E148"/>
  <c r="F148" s="1"/>
  <c r="I144"/>
  <c r="G144"/>
  <c r="E144"/>
  <c r="F144" s="1"/>
  <c r="F145" s="1"/>
  <c r="E20" i="7" s="1"/>
  <c r="E131" i="8" s="1"/>
  <c r="I143" i="6"/>
  <c r="G143"/>
  <c r="E143"/>
  <c r="I139"/>
  <c r="G139"/>
  <c r="E139"/>
  <c r="I135"/>
  <c r="G135"/>
  <c r="H135" s="1"/>
  <c r="E135"/>
  <c r="I134"/>
  <c r="G134"/>
  <c r="E134"/>
  <c r="F134" s="1"/>
  <c r="I129"/>
  <c r="G129"/>
  <c r="E129"/>
  <c r="I128"/>
  <c r="K128" s="1"/>
  <c r="G128"/>
  <c r="E128"/>
  <c r="I126"/>
  <c r="G126"/>
  <c r="K126" s="1"/>
  <c r="E126"/>
  <c r="I122"/>
  <c r="G122"/>
  <c r="E122"/>
  <c r="F122" s="1"/>
  <c r="I120"/>
  <c r="G120"/>
  <c r="E120"/>
  <c r="I105"/>
  <c r="K105" s="1"/>
  <c r="G105"/>
  <c r="E105"/>
  <c r="I104"/>
  <c r="G104"/>
  <c r="K104" s="1"/>
  <c r="E104"/>
  <c r="I103"/>
  <c r="G103"/>
  <c r="E103"/>
  <c r="F103" s="1"/>
  <c r="I102"/>
  <c r="G102"/>
  <c r="E102"/>
  <c r="I101"/>
  <c r="K101" s="1"/>
  <c r="G101"/>
  <c r="E101"/>
  <c r="I100"/>
  <c r="G100"/>
  <c r="K100" s="1"/>
  <c r="E100"/>
  <c r="I99"/>
  <c r="G99"/>
  <c r="E99"/>
  <c r="F99" s="1"/>
  <c r="I93"/>
  <c r="G93"/>
  <c r="E93"/>
  <c r="I92"/>
  <c r="K92" s="1"/>
  <c r="G92"/>
  <c r="E92"/>
  <c r="I91"/>
  <c r="G91"/>
  <c r="K91" s="1"/>
  <c r="E91"/>
  <c r="I90"/>
  <c r="G90"/>
  <c r="E90"/>
  <c r="F90" s="1"/>
  <c r="I89"/>
  <c r="G89"/>
  <c r="E89"/>
  <c r="I88"/>
  <c r="K88" s="1"/>
  <c r="G88"/>
  <c r="E88"/>
  <c r="I87"/>
  <c r="G87"/>
  <c r="K87" s="1"/>
  <c r="E87"/>
  <c r="I74"/>
  <c r="G74"/>
  <c r="E74"/>
  <c r="I73"/>
  <c r="G73"/>
  <c r="E73"/>
  <c r="I72"/>
  <c r="J72" s="1"/>
  <c r="L72" s="1"/>
  <c r="G72"/>
  <c r="E72"/>
  <c r="I71"/>
  <c r="G71"/>
  <c r="H71" s="1"/>
  <c r="E71"/>
  <c r="I69"/>
  <c r="G69"/>
  <c r="E69"/>
  <c r="I64"/>
  <c r="G64"/>
  <c r="E64"/>
  <c r="I55"/>
  <c r="K55" s="1"/>
  <c r="G55"/>
  <c r="E55"/>
  <c r="I51"/>
  <c r="G51"/>
  <c r="K51" s="1"/>
  <c r="E51"/>
  <c r="I50"/>
  <c r="G50"/>
  <c r="E50"/>
  <c r="K50" s="1"/>
  <c r="I49"/>
  <c r="G49"/>
  <c r="E49"/>
  <c r="I48"/>
  <c r="K48" s="1"/>
  <c r="G48"/>
  <c r="E48"/>
  <c r="I47"/>
  <c r="G47"/>
  <c r="E47"/>
  <c r="I46"/>
  <c r="G46"/>
  <c r="E46"/>
  <c r="F46" s="1"/>
  <c r="I45"/>
  <c r="G45"/>
  <c r="E45"/>
  <c r="I44"/>
  <c r="K44" s="1"/>
  <c r="G44"/>
  <c r="E44"/>
  <c r="I43"/>
  <c r="G43"/>
  <c r="K43" s="1"/>
  <c r="E43"/>
  <c r="I42"/>
  <c r="G42"/>
  <c r="E42"/>
  <c r="F42" s="1"/>
  <c r="I41"/>
  <c r="G41"/>
  <c r="E41"/>
  <c r="I40"/>
  <c r="K40" s="1"/>
  <c r="G40"/>
  <c r="E40"/>
  <c r="I36"/>
  <c r="G36"/>
  <c r="K36" s="1"/>
  <c r="E36"/>
  <c r="I35"/>
  <c r="G35"/>
  <c r="E35"/>
  <c r="F35" s="1"/>
  <c r="I34"/>
  <c r="G34"/>
  <c r="E34"/>
  <c r="I33"/>
  <c r="K33" s="1"/>
  <c r="G33"/>
  <c r="E33"/>
  <c r="I32"/>
  <c r="G32"/>
  <c r="K32" s="1"/>
  <c r="E32"/>
  <c r="I31"/>
  <c r="G31"/>
  <c r="E31"/>
  <c r="F31" s="1"/>
  <c r="L31" s="1"/>
  <c r="I30"/>
  <c r="G30"/>
  <c r="E30"/>
  <c r="I29"/>
  <c r="K29" s="1"/>
  <c r="G29"/>
  <c r="E29"/>
  <c r="I28"/>
  <c r="G28"/>
  <c r="K28" s="1"/>
  <c r="E28"/>
  <c r="I27"/>
  <c r="G27"/>
  <c r="E27"/>
  <c r="K27" s="1"/>
  <c r="I26"/>
  <c r="G26"/>
  <c r="E26"/>
  <c r="I25"/>
  <c r="K25" s="1"/>
  <c r="G25"/>
  <c r="E25"/>
  <c r="I12"/>
  <c r="G12"/>
  <c r="K12" s="1"/>
  <c r="E12"/>
  <c r="I11"/>
  <c r="G11"/>
  <c r="E11"/>
  <c r="K11" s="1"/>
  <c r="I9"/>
  <c r="G9"/>
  <c r="E9"/>
  <c r="I8"/>
  <c r="K8" s="1"/>
  <c r="G8"/>
  <c r="E8"/>
  <c r="I7"/>
  <c r="G7"/>
  <c r="K7" s="1"/>
  <c r="E7"/>
  <c r="I6"/>
  <c r="G6"/>
  <c r="E6"/>
  <c r="K6" s="1"/>
  <c r="I5"/>
  <c r="G5"/>
  <c r="E5"/>
  <c r="H454"/>
  <c r="H455" s="1"/>
  <c r="J454"/>
  <c r="J455" s="1"/>
  <c r="I163" s="1"/>
  <c r="J163" s="1"/>
  <c r="H450"/>
  <c r="J450"/>
  <c r="H449"/>
  <c r="J449"/>
  <c r="K449"/>
  <c r="F448"/>
  <c r="H448"/>
  <c r="F447"/>
  <c r="H447"/>
  <c r="J447"/>
  <c r="H446"/>
  <c r="J446"/>
  <c r="J438"/>
  <c r="J439" s="1"/>
  <c r="I137" s="1"/>
  <c r="J137" s="1"/>
  <c r="H434"/>
  <c r="J434"/>
  <c r="K434"/>
  <c r="F433"/>
  <c r="H433"/>
  <c r="H435" s="1"/>
  <c r="J433"/>
  <c r="J435" s="1"/>
  <c r="I121" s="1"/>
  <c r="J121" s="1"/>
  <c r="K433"/>
  <c r="F429"/>
  <c r="H429"/>
  <c r="F428"/>
  <c r="H428"/>
  <c r="F427"/>
  <c r="J427"/>
  <c r="F426"/>
  <c r="H426"/>
  <c r="J426"/>
  <c r="F425"/>
  <c r="H425"/>
  <c r="J425"/>
  <c r="K425"/>
  <c r="F424"/>
  <c r="H424"/>
  <c r="J423"/>
  <c r="F422"/>
  <c r="H422"/>
  <c r="K422"/>
  <c r="F421"/>
  <c r="J421"/>
  <c r="K421"/>
  <c r="H420"/>
  <c r="J420"/>
  <c r="K420"/>
  <c r="F416"/>
  <c r="H416"/>
  <c r="F415"/>
  <c r="H415"/>
  <c r="J415"/>
  <c r="K415"/>
  <c r="F414"/>
  <c r="H414"/>
  <c r="F413"/>
  <c r="H413"/>
  <c r="J413"/>
  <c r="H412"/>
  <c r="J412"/>
  <c r="F411"/>
  <c r="H411"/>
  <c r="J411"/>
  <c r="K411"/>
  <c r="F409"/>
  <c r="H409"/>
  <c r="J409"/>
  <c r="K409"/>
  <c r="F408"/>
  <c r="H408"/>
  <c r="F407"/>
  <c r="H407"/>
  <c r="J407"/>
  <c r="H397"/>
  <c r="J397"/>
  <c r="F392"/>
  <c r="H392"/>
  <c r="J392"/>
  <c r="K392"/>
  <c r="F387"/>
  <c r="H387"/>
  <c r="F382"/>
  <c r="H382"/>
  <c r="J382"/>
  <c r="H378"/>
  <c r="J378"/>
  <c r="F377"/>
  <c r="H377"/>
  <c r="H379" s="1"/>
  <c r="J377"/>
  <c r="J379" s="1"/>
  <c r="I373" s="1"/>
  <c r="J373" s="1"/>
  <c r="K377"/>
  <c r="F372"/>
  <c r="H372"/>
  <c r="F371"/>
  <c r="H371"/>
  <c r="J371"/>
  <c r="F367"/>
  <c r="H367"/>
  <c r="H366"/>
  <c r="J366"/>
  <c r="K366"/>
  <c r="F365"/>
  <c r="H365"/>
  <c r="J365"/>
  <c r="K365"/>
  <c r="F364"/>
  <c r="H364"/>
  <c r="K364"/>
  <c r="F363"/>
  <c r="J363"/>
  <c r="K363"/>
  <c r="F359"/>
  <c r="H359"/>
  <c r="H358"/>
  <c r="J358"/>
  <c r="F357"/>
  <c r="H357"/>
  <c r="J357"/>
  <c r="K357"/>
  <c r="H353"/>
  <c r="J353"/>
  <c r="F352"/>
  <c r="H352"/>
  <c r="J352"/>
  <c r="J351"/>
  <c r="F350"/>
  <c r="H350"/>
  <c r="J350"/>
  <c r="F349"/>
  <c r="H349"/>
  <c r="J349"/>
  <c r="K349"/>
  <c r="H345"/>
  <c r="J345"/>
  <c r="F344"/>
  <c r="H344"/>
  <c r="J344"/>
  <c r="F343"/>
  <c r="E345" s="1"/>
  <c r="J343"/>
  <c r="H330"/>
  <c r="J330"/>
  <c r="H329"/>
  <c r="J329"/>
  <c r="K329"/>
  <c r="F328"/>
  <c r="H328"/>
  <c r="E330" s="1"/>
  <c r="F330" s="1"/>
  <c r="L330" s="1"/>
  <c r="J328"/>
  <c r="J331" s="1"/>
  <c r="I324" s="1"/>
  <c r="J324" s="1"/>
  <c r="J325" s="1"/>
  <c r="I319" s="1"/>
  <c r="J319" s="1"/>
  <c r="K328"/>
  <c r="F315"/>
  <c r="H315"/>
  <c r="J315"/>
  <c r="K315"/>
  <c r="H314"/>
  <c r="J314"/>
  <c r="F313"/>
  <c r="E314" s="1"/>
  <c r="F314" s="1"/>
  <c r="L314" s="1"/>
  <c r="H313"/>
  <c r="F312"/>
  <c r="J312"/>
  <c r="H309"/>
  <c r="F48" i="7" s="1"/>
  <c r="G65" i="6" s="1"/>
  <c r="H65" s="1"/>
  <c r="H308"/>
  <c r="J308"/>
  <c r="J309" s="1"/>
  <c r="I65" s="1"/>
  <c r="J65" s="1"/>
  <c r="F305"/>
  <c r="F304"/>
  <c r="H304"/>
  <c r="H305" s="1"/>
  <c r="F47" i="7" s="1"/>
  <c r="G423" i="6" s="1"/>
  <c r="H423" s="1"/>
  <c r="J304"/>
  <c r="J305" s="1"/>
  <c r="K304"/>
  <c r="H300"/>
  <c r="J300"/>
  <c r="F299"/>
  <c r="H299"/>
  <c r="K299"/>
  <c r="F298"/>
  <c r="E300" s="1"/>
  <c r="F300" s="1"/>
  <c r="L300" s="1"/>
  <c r="J298"/>
  <c r="K298"/>
  <c r="H294"/>
  <c r="J294"/>
  <c r="H293"/>
  <c r="E294" s="1"/>
  <c r="K294" s="1"/>
  <c r="J293"/>
  <c r="F292"/>
  <c r="H292"/>
  <c r="J292"/>
  <c r="J295" s="1"/>
  <c r="I255" s="1"/>
  <c r="J255" s="1"/>
  <c r="K292"/>
  <c r="F288"/>
  <c r="H288"/>
  <c r="F287"/>
  <c r="H287"/>
  <c r="F286"/>
  <c r="H286"/>
  <c r="J286"/>
  <c r="F285"/>
  <c r="H285"/>
  <c r="J285"/>
  <c r="F284"/>
  <c r="H284"/>
  <c r="J284"/>
  <c r="K284"/>
  <c r="F283"/>
  <c r="H283"/>
  <c r="F281"/>
  <c r="H281"/>
  <c r="J281"/>
  <c r="F280"/>
  <c r="H280"/>
  <c r="J280"/>
  <c r="F279"/>
  <c r="H279"/>
  <c r="J279"/>
  <c r="K279"/>
  <c r="F275"/>
  <c r="H275"/>
  <c r="F274"/>
  <c r="H274"/>
  <c r="J274"/>
  <c r="K274"/>
  <c r="F273"/>
  <c r="J273"/>
  <c r="K273"/>
  <c r="H272"/>
  <c r="J272"/>
  <c r="K272"/>
  <c r="F271"/>
  <c r="H271"/>
  <c r="J271"/>
  <c r="K271"/>
  <c r="F270"/>
  <c r="H270"/>
  <c r="J270"/>
  <c r="K270"/>
  <c r="F268"/>
  <c r="J268"/>
  <c r="K268"/>
  <c r="H267"/>
  <c r="J267"/>
  <c r="K267"/>
  <c r="F266"/>
  <c r="H266"/>
  <c r="J266"/>
  <c r="K266"/>
  <c r="F262"/>
  <c r="H262"/>
  <c r="F261"/>
  <c r="H261"/>
  <c r="J261"/>
  <c r="K261"/>
  <c r="F260"/>
  <c r="F263" s="1"/>
  <c r="J260"/>
  <c r="K260"/>
  <c r="H246"/>
  <c r="J246"/>
  <c r="K246"/>
  <c r="F239"/>
  <c r="H239"/>
  <c r="J239"/>
  <c r="K239"/>
  <c r="F235"/>
  <c r="H235"/>
  <c r="J235"/>
  <c r="H234"/>
  <c r="J234"/>
  <c r="F233"/>
  <c r="J233"/>
  <c r="K233"/>
  <c r="F232"/>
  <c r="H232"/>
  <c r="J232"/>
  <c r="K232"/>
  <c r="F228"/>
  <c r="H228"/>
  <c r="J228"/>
  <c r="K228"/>
  <c r="F227"/>
  <c r="F229" s="1"/>
  <c r="H227"/>
  <c r="H229" s="1"/>
  <c r="F36" i="7" s="1"/>
  <c r="G215" i="6" s="1"/>
  <c r="H215" s="1"/>
  <c r="K227"/>
  <c r="F223"/>
  <c r="J223"/>
  <c r="H222"/>
  <c r="J222"/>
  <c r="H221"/>
  <c r="J221"/>
  <c r="F220"/>
  <c r="H220"/>
  <c r="J220"/>
  <c r="J224" s="1"/>
  <c r="I14" s="1"/>
  <c r="J14" s="1"/>
  <c r="K220"/>
  <c r="F217"/>
  <c r="E34" i="7" s="1"/>
  <c r="E10" i="6" s="1"/>
  <c r="H217"/>
  <c r="F34" i="7" s="1"/>
  <c r="G10" i="6" s="1"/>
  <c r="H10" s="1"/>
  <c r="F216"/>
  <c r="H216"/>
  <c r="F214"/>
  <c r="H214"/>
  <c r="J214"/>
  <c r="F213"/>
  <c r="H213"/>
  <c r="J213"/>
  <c r="H212"/>
  <c r="J212"/>
  <c r="F208"/>
  <c r="H208"/>
  <c r="F207"/>
  <c r="F209" s="1"/>
  <c r="E33" i="7" s="1"/>
  <c r="E156" i="8" s="1"/>
  <c r="H207" i="6"/>
  <c r="H209" s="1"/>
  <c r="J207"/>
  <c r="K207"/>
  <c r="F203"/>
  <c r="H203"/>
  <c r="F202"/>
  <c r="H202"/>
  <c r="H204" s="1"/>
  <c r="F32" i="7" s="1"/>
  <c r="G155" i="8" s="1"/>
  <c r="H155" s="1"/>
  <c r="J202" i="6"/>
  <c r="F198"/>
  <c r="H198"/>
  <c r="F197"/>
  <c r="F199" s="1"/>
  <c r="E31" i="7" s="1"/>
  <c r="E154" i="8" s="1"/>
  <c r="J197" i="6"/>
  <c r="K197"/>
  <c r="F193"/>
  <c r="H193"/>
  <c r="F192"/>
  <c r="F194" s="1"/>
  <c r="H192"/>
  <c r="H194" s="1"/>
  <c r="F30" i="7" s="1"/>
  <c r="G153" i="8" s="1"/>
  <c r="H153" s="1"/>
  <c r="J192" i="6"/>
  <c r="F188"/>
  <c r="H188"/>
  <c r="F187"/>
  <c r="F189" s="1"/>
  <c r="H187"/>
  <c r="J187"/>
  <c r="K187"/>
  <c r="F183"/>
  <c r="H183"/>
  <c r="F182"/>
  <c r="F184" s="1"/>
  <c r="H182"/>
  <c r="H184" s="1"/>
  <c r="F28" i="7" s="1"/>
  <c r="G151" i="8" s="1"/>
  <c r="H151" s="1"/>
  <c r="F178" i="6"/>
  <c r="H178"/>
  <c r="F177"/>
  <c r="F179" s="1"/>
  <c r="J177"/>
  <c r="K177"/>
  <c r="F173"/>
  <c r="H173"/>
  <c r="F172"/>
  <c r="H172"/>
  <c r="J172"/>
  <c r="F171"/>
  <c r="F174" s="1"/>
  <c r="H171"/>
  <c r="H174" s="1"/>
  <c r="F26" i="7" s="1"/>
  <c r="G149" i="8" s="1"/>
  <c r="H149" s="1"/>
  <c r="J171" i="6"/>
  <c r="K171"/>
  <c r="F168"/>
  <c r="E25" i="7" s="1"/>
  <c r="E136" i="8" s="1"/>
  <c r="F167" i="6"/>
  <c r="H167"/>
  <c r="H168" s="1"/>
  <c r="F25" i="7" s="1"/>
  <c r="G136" i="8" s="1"/>
  <c r="H136" s="1"/>
  <c r="J167" i="6"/>
  <c r="J168" s="1"/>
  <c r="K167"/>
  <c r="F162"/>
  <c r="J162"/>
  <c r="K162"/>
  <c r="H157"/>
  <c r="J157"/>
  <c r="K157"/>
  <c r="F153"/>
  <c r="F154" s="1"/>
  <c r="H153"/>
  <c r="H154" s="1"/>
  <c r="F22" i="7" s="1"/>
  <c r="G133" i="8" s="1"/>
  <c r="H133" s="1"/>
  <c r="J153" i="6"/>
  <c r="J154" s="1"/>
  <c r="K153"/>
  <c r="F149"/>
  <c r="H149"/>
  <c r="K149"/>
  <c r="H148"/>
  <c r="H150" s="1"/>
  <c r="F21" i="7" s="1"/>
  <c r="G132" i="8" s="1"/>
  <c r="H132" s="1"/>
  <c r="J148" i="6"/>
  <c r="H145"/>
  <c r="F20" i="7" s="1"/>
  <c r="G131" i="8" s="1"/>
  <c r="H131" s="1"/>
  <c r="H144" i="6"/>
  <c r="J144"/>
  <c r="K144"/>
  <c r="F143"/>
  <c r="H143"/>
  <c r="J143"/>
  <c r="J145" s="1"/>
  <c r="K143"/>
  <c r="F139"/>
  <c r="H139"/>
  <c r="J139"/>
  <c r="K139"/>
  <c r="F135"/>
  <c r="J135"/>
  <c r="K135"/>
  <c r="H134"/>
  <c r="J134"/>
  <c r="K134"/>
  <c r="F130"/>
  <c r="H130"/>
  <c r="F129"/>
  <c r="H129"/>
  <c r="J129"/>
  <c r="K129"/>
  <c r="F128"/>
  <c r="H128"/>
  <c r="I130" s="1"/>
  <c r="J130" s="1"/>
  <c r="L130" s="1"/>
  <c r="E127"/>
  <c r="F127" s="1"/>
  <c r="L127" s="1"/>
  <c r="H127"/>
  <c r="J127"/>
  <c r="F126"/>
  <c r="H126"/>
  <c r="H131" s="1"/>
  <c r="J126"/>
  <c r="H122"/>
  <c r="J122"/>
  <c r="F120"/>
  <c r="H120"/>
  <c r="J120"/>
  <c r="K120"/>
  <c r="F105"/>
  <c r="H105"/>
  <c r="L105" s="1"/>
  <c r="J105"/>
  <c r="F104"/>
  <c r="H104"/>
  <c r="J104"/>
  <c r="H103"/>
  <c r="J103"/>
  <c r="F102"/>
  <c r="H102"/>
  <c r="J102"/>
  <c r="K102"/>
  <c r="F101"/>
  <c r="H101"/>
  <c r="L101" s="1"/>
  <c r="J101"/>
  <c r="F100"/>
  <c r="H100"/>
  <c r="J100"/>
  <c r="H99"/>
  <c r="J99"/>
  <c r="F93"/>
  <c r="H93"/>
  <c r="L93" s="1"/>
  <c r="J93"/>
  <c r="K93"/>
  <c r="F92"/>
  <c r="H92"/>
  <c r="J92"/>
  <c r="F91"/>
  <c r="H91"/>
  <c r="J91"/>
  <c r="H90"/>
  <c r="J90"/>
  <c r="F89"/>
  <c r="H89"/>
  <c r="J89"/>
  <c r="K89"/>
  <c r="F88"/>
  <c r="H88"/>
  <c r="J88"/>
  <c r="F87"/>
  <c r="H87"/>
  <c r="J87"/>
  <c r="H75"/>
  <c r="J75"/>
  <c r="F74"/>
  <c r="H74"/>
  <c r="J74"/>
  <c r="K74"/>
  <c r="F73"/>
  <c r="H73"/>
  <c r="J73"/>
  <c r="K73"/>
  <c r="F72"/>
  <c r="H72"/>
  <c r="K72"/>
  <c r="F71"/>
  <c r="J71"/>
  <c r="K71"/>
  <c r="F69"/>
  <c r="H69"/>
  <c r="J69"/>
  <c r="K69"/>
  <c r="F64"/>
  <c r="H64"/>
  <c r="J64"/>
  <c r="K64"/>
  <c r="F55"/>
  <c r="F56" s="1"/>
  <c r="E8" i="7" s="1"/>
  <c r="E31" i="8" s="1"/>
  <c r="H55" i="6"/>
  <c r="H56" s="1"/>
  <c r="F51"/>
  <c r="H51"/>
  <c r="J51"/>
  <c r="F50"/>
  <c r="H50"/>
  <c r="J50"/>
  <c r="F49"/>
  <c r="H49"/>
  <c r="J49"/>
  <c r="K49"/>
  <c r="F48"/>
  <c r="H48"/>
  <c r="F47"/>
  <c r="H47"/>
  <c r="J47"/>
  <c r="H46"/>
  <c r="J46"/>
  <c r="F45"/>
  <c r="H45"/>
  <c r="J45"/>
  <c r="K45"/>
  <c r="F44"/>
  <c r="H44"/>
  <c r="J44"/>
  <c r="F43"/>
  <c r="H43"/>
  <c r="J43"/>
  <c r="H42"/>
  <c r="J42"/>
  <c r="F41"/>
  <c r="H41"/>
  <c r="J41"/>
  <c r="K41"/>
  <c r="F40"/>
  <c r="H40"/>
  <c r="J40"/>
  <c r="F36"/>
  <c r="H36"/>
  <c r="J36"/>
  <c r="H35"/>
  <c r="J35"/>
  <c r="F34"/>
  <c r="H34"/>
  <c r="J34"/>
  <c r="K34"/>
  <c r="F33"/>
  <c r="H33"/>
  <c r="J33"/>
  <c r="F32"/>
  <c r="H32"/>
  <c r="J32"/>
  <c r="H31"/>
  <c r="H37" s="1"/>
  <c r="F6" i="7" s="1"/>
  <c r="G29" i="8" s="1"/>
  <c r="H29" s="1"/>
  <c r="J31" i="6"/>
  <c r="F30"/>
  <c r="H30"/>
  <c r="J30"/>
  <c r="K30"/>
  <c r="F29"/>
  <c r="H29"/>
  <c r="F28"/>
  <c r="H28"/>
  <c r="J28"/>
  <c r="F27"/>
  <c r="H27"/>
  <c r="J27"/>
  <c r="F26"/>
  <c r="H26"/>
  <c r="J26"/>
  <c r="K26"/>
  <c r="F25"/>
  <c r="H25"/>
  <c r="F22"/>
  <c r="H22"/>
  <c r="F5" i="7" s="1"/>
  <c r="G6" i="8" s="1"/>
  <c r="H6" s="1"/>
  <c r="F21" i="6"/>
  <c r="H21"/>
  <c r="F17"/>
  <c r="H17"/>
  <c r="F4" i="7" s="1"/>
  <c r="G5" i="8" s="1"/>
  <c r="H5" s="1"/>
  <c r="H27" s="1"/>
  <c r="G7" i="9" s="1"/>
  <c r="H7" s="1"/>
  <c r="F16" i="6"/>
  <c r="H16"/>
  <c r="F15"/>
  <c r="J15"/>
  <c r="H13"/>
  <c r="J13"/>
  <c r="F12"/>
  <c r="H12"/>
  <c r="J12"/>
  <c r="F11"/>
  <c r="H11"/>
  <c r="J11"/>
  <c r="F9"/>
  <c r="H9"/>
  <c r="J9"/>
  <c r="K9"/>
  <c r="F8"/>
  <c r="H8"/>
  <c r="F7"/>
  <c r="H7"/>
  <c r="J7"/>
  <c r="F6"/>
  <c r="H6"/>
  <c r="J6"/>
  <c r="F5"/>
  <c r="H5"/>
  <c r="J5"/>
  <c r="K5"/>
  <c r="F177" i="8"/>
  <c r="H177"/>
  <c r="F176"/>
  <c r="H176"/>
  <c r="J176"/>
  <c r="F175"/>
  <c r="H175"/>
  <c r="J175"/>
  <c r="F174"/>
  <c r="H174"/>
  <c r="J174"/>
  <c r="K174"/>
  <c r="F173"/>
  <c r="H173"/>
  <c r="F138"/>
  <c r="H138"/>
  <c r="J138"/>
  <c r="F137"/>
  <c r="H137"/>
  <c r="J137"/>
  <c r="J136"/>
  <c r="J135"/>
  <c r="J134"/>
  <c r="J132"/>
  <c r="J131"/>
  <c r="F130"/>
  <c r="J130"/>
  <c r="K130"/>
  <c r="F129"/>
  <c r="H129"/>
  <c r="J129"/>
  <c r="K129"/>
  <c r="F128"/>
  <c r="H128"/>
  <c r="J128"/>
  <c r="K128"/>
  <c r="F127"/>
  <c r="H127"/>
  <c r="K127"/>
  <c r="F126"/>
  <c r="J126"/>
  <c r="K126"/>
  <c r="F125"/>
  <c r="H125"/>
  <c r="J125"/>
  <c r="K125"/>
  <c r="F105"/>
  <c r="H105"/>
  <c r="J105"/>
  <c r="K105"/>
  <c r="F56"/>
  <c r="H56"/>
  <c r="K56"/>
  <c r="J55"/>
  <c r="J53"/>
  <c r="J33"/>
  <c r="J31"/>
  <c r="J29"/>
  <c r="F360" i="6" l="1"/>
  <c r="E57" i="7" s="1"/>
  <c r="L358" i="6"/>
  <c r="H263"/>
  <c r="F42" i="7" s="1"/>
  <c r="G245" i="6" s="1"/>
  <c r="H245" s="1"/>
  <c r="H247" s="1"/>
  <c r="I262"/>
  <c r="J262" s="1"/>
  <c r="L262" s="1"/>
  <c r="L197"/>
  <c r="I198" s="1"/>
  <c r="J198" s="1"/>
  <c r="L198" s="1"/>
  <c r="J52"/>
  <c r="L51"/>
  <c r="J173" i="8"/>
  <c r="J177"/>
  <c r="L177" s="1"/>
  <c r="J8" i="6"/>
  <c r="L12"/>
  <c r="J25"/>
  <c r="L27"/>
  <c r="L28"/>
  <c r="J29"/>
  <c r="K31"/>
  <c r="K35"/>
  <c r="K42"/>
  <c r="K46"/>
  <c r="J48"/>
  <c r="J55"/>
  <c r="J56" s="1"/>
  <c r="L56" s="1"/>
  <c r="K90"/>
  <c r="K99"/>
  <c r="K103"/>
  <c r="K122"/>
  <c r="J128"/>
  <c r="J182"/>
  <c r="K212"/>
  <c r="K221"/>
  <c r="H236"/>
  <c r="F37" i="7" s="1"/>
  <c r="G20" i="6" s="1"/>
  <c r="H20" s="1"/>
  <c r="J283"/>
  <c r="L285"/>
  <c r="J287"/>
  <c r="J289" s="1"/>
  <c r="I251" s="1"/>
  <c r="J251" s="1"/>
  <c r="F308"/>
  <c r="F309" s="1"/>
  <c r="H312"/>
  <c r="H316" s="1"/>
  <c r="F49" i="7" s="1"/>
  <c r="G70" i="6" s="1"/>
  <c r="H70" s="1"/>
  <c r="K343"/>
  <c r="I359"/>
  <c r="J359" s="1"/>
  <c r="L359" s="1"/>
  <c r="J372"/>
  <c r="J374"/>
  <c r="I108" s="1"/>
  <c r="J108" s="1"/>
  <c r="L382"/>
  <c r="J387"/>
  <c r="L387" s="1"/>
  <c r="J408"/>
  <c r="J414"/>
  <c r="L414" s="1"/>
  <c r="L415"/>
  <c r="I429"/>
  <c r="J429" s="1"/>
  <c r="L429" s="1"/>
  <c r="H427"/>
  <c r="L433"/>
  <c r="J448"/>
  <c r="K454"/>
  <c r="L91"/>
  <c r="L104"/>
  <c r="F52"/>
  <c r="L187"/>
  <c r="I188" s="1"/>
  <c r="J188" s="1"/>
  <c r="J189" s="1"/>
  <c r="I152" i="8" s="1"/>
  <c r="J152" s="1"/>
  <c r="L267" i="6"/>
  <c r="H295"/>
  <c r="F45" i="7" s="1"/>
  <c r="G255" i="6" s="1"/>
  <c r="H255" s="1"/>
  <c r="H257" s="1"/>
  <c r="F41" i="7" s="1"/>
  <c r="G241" i="6" s="1"/>
  <c r="H241" s="1"/>
  <c r="F293"/>
  <c r="J301"/>
  <c r="I256" s="1"/>
  <c r="J256" s="1"/>
  <c r="J257" s="1"/>
  <c r="I241" s="1"/>
  <c r="J241" s="1"/>
  <c r="J313"/>
  <c r="H331"/>
  <c r="F52" i="7" s="1"/>
  <c r="G324" i="6" s="1"/>
  <c r="H324" s="1"/>
  <c r="H325" s="1"/>
  <c r="F51" i="7" s="1"/>
  <c r="G319" i="6" s="1"/>
  <c r="H319" s="1"/>
  <c r="J354"/>
  <c r="I339" s="1"/>
  <c r="J339" s="1"/>
  <c r="J340" s="1"/>
  <c r="I334" s="1"/>
  <c r="J334" s="1"/>
  <c r="K358"/>
  <c r="K378"/>
  <c r="K397"/>
  <c r="K412"/>
  <c r="J424"/>
  <c r="L424" s="1"/>
  <c r="J428"/>
  <c r="K446"/>
  <c r="H224"/>
  <c r="F379"/>
  <c r="E60" i="7" s="1"/>
  <c r="E373" i="6" s="1"/>
  <c r="F373" s="1"/>
  <c r="F374" s="1"/>
  <c r="L175" i="8"/>
  <c r="L6" i="6"/>
  <c r="L7"/>
  <c r="L9"/>
  <c r="L26"/>
  <c r="L64"/>
  <c r="L73"/>
  <c r="L134"/>
  <c r="L212"/>
  <c r="L214"/>
  <c r="L221"/>
  <c r="L411"/>
  <c r="J164"/>
  <c r="L42"/>
  <c r="L87"/>
  <c r="L88"/>
  <c r="L352"/>
  <c r="L421"/>
  <c r="L349"/>
  <c r="J321"/>
  <c r="I79" s="1"/>
  <c r="J79" s="1"/>
  <c r="J80" s="1"/>
  <c r="F31" i="8"/>
  <c r="F154"/>
  <c r="G256" i="6"/>
  <c r="H256" s="1"/>
  <c r="G320"/>
  <c r="H320" s="1"/>
  <c r="F131" i="8"/>
  <c r="L131" s="1"/>
  <c r="K131"/>
  <c r="F156"/>
  <c r="F136"/>
  <c r="L136" s="1"/>
  <c r="K136"/>
  <c r="G438" i="6"/>
  <c r="H438" s="1"/>
  <c r="H439" s="1"/>
  <c r="F69" i="7" s="1"/>
  <c r="G137" i="6" s="1"/>
  <c r="H137" s="1"/>
  <c r="L171"/>
  <c r="H189"/>
  <c r="F29" i="7" s="1"/>
  <c r="G152" i="8" s="1"/>
  <c r="H152" s="1"/>
  <c r="I416" i="6"/>
  <c r="J416" s="1"/>
  <c r="L416" s="1"/>
  <c r="L426"/>
  <c r="F435"/>
  <c r="E68" i="7" s="1"/>
  <c r="E121" i="6" s="1"/>
  <c r="L44"/>
  <c r="L45"/>
  <c r="H321"/>
  <c r="F50" i="7" s="1"/>
  <c r="G79" i="6" s="1"/>
  <c r="H79" s="1"/>
  <c r="H80" s="1"/>
  <c r="F12" i="7" s="1"/>
  <c r="G54" i="8" s="1"/>
  <c r="H54" s="1"/>
  <c r="H451" i="6"/>
  <c r="F71" i="7" s="1"/>
  <c r="G442" i="6" s="1"/>
  <c r="H442" s="1"/>
  <c r="H443" s="1"/>
  <c r="F70" i="7" s="1"/>
  <c r="G138" i="6" s="1"/>
  <c r="H138" s="1"/>
  <c r="L127" i="8"/>
  <c r="L11" i="6"/>
  <c r="L34"/>
  <c r="L50"/>
  <c r="L89"/>
  <c r="L172"/>
  <c r="L274"/>
  <c r="I288"/>
  <c r="J288" s="1"/>
  <c r="L288" s="1"/>
  <c r="F368"/>
  <c r="E58" i="7" s="1"/>
  <c r="E95" i="6" s="1"/>
  <c r="L371"/>
  <c r="H430"/>
  <c r="F67" i="7" s="1"/>
  <c r="G403" i="6" s="1"/>
  <c r="H403" s="1"/>
  <c r="L427"/>
  <c r="K47"/>
  <c r="K223"/>
  <c r="G410"/>
  <c r="H410" s="1"/>
  <c r="H417" s="1"/>
  <c r="F66" i="7" s="1"/>
  <c r="G402" i="6" s="1"/>
  <c r="H402" s="1"/>
  <c r="H404" s="1"/>
  <c r="F65" i="7" s="1"/>
  <c r="L5" i="6"/>
  <c r="L266"/>
  <c r="L344"/>
  <c r="E353"/>
  <c r="F353" s="1"/>
  <c r="H354"/>
  <c r="F56" i="7" s="1"/>
  <c r="G339" i="6" s="1"/>
  <c r="H339" s="1"/>
  <c r="H340" s="1"/>
  <c r="F54" i="7" s="1"/>
  <c r="G334" i="6" s="1"/>
  <c r="H334" s="1"/>
  <c r="H360"/>
  <c r="F57" i="7" s="1"/>
  <c r="G106" i="6" s="1"/>
  <c r="H106" s="1"/>
  <c r="H368"/>
  <c r="L425"/>
  <c r="L176" i="8"/>
  <c r="J195"/>
  <c r="I14" i="9" s="1"/>
  <c r="J14" s="1"/>
  <c r="H195" i="8"/>
  <c r="G14" i="9" s="1"/>
  <c r="H14" s="1"/>
  <c r="L174" i="8"/>
  <c r="F195"/>
  <c r="E14" i="9" s="1"/>
  <c r="F14" s="1"/>
  <c r="L173" i="8"/>
  <c r="L138"/>
  <c r="L137"/>
  <c r="L130"/>
  <c r="L129"/>
  <c r="L128"/>
  <c r="L126"/>
  <c r="J147"/>
  <c r="I12" i="9" s="1"/>
  <c r="J12" s="1"/>
  <c r="L125" i="8"/>
  <c r="L105"/>
  <c r="J75"/>
  <c r="I9" i="9" s="1"/>
  <c r="J9" s="1"/>
  <c r="L56" i="8"/>
  <c r="I158" i="6"/>
  <c r="J158" s="1"/>
  <c r="J159" s="1"/>
  <c r="L454"/>
  <c r="E163"/>
  <c r="E158"/>
  <c r="L455"/>
  <c r="J451"/>
  <c r="I442" s="1"/>
  <c r="J442" s="1"/>
  <c r="J443" s="1"/>
  <c r="I138" s="1"/>
  <c r="J138" s="1"/>
  <c r="L449"/>
  <c r="L448"/>
  <c r="L447"/>
  <c r="E450"/>
  <c r="F450" s="1"/>
  <c r="L446"/>
  <c r="L434"/>
  <c r="F121"/>
  <c r="L435"/>
  <c r="L428"/>
  <c r="L422"/>
  <c r="L420"/>
  <c r="L413"/>
  <c r="L412"/>
  <c r="J417"/>
  <c r="L409"/>
  <c r="L408"/>
  <c r="L407"/>
  <c r="L397"/>
  <c r="L392"/>
  <c r="L378"/>
  <c r="L377"/>
  <c r="L372"/>
  <c r="L366"/>
  <c r="L365"/>
  <c r="L363"/>
  <c r="I367"/>
  <c r="F95"/>
  <c r="E107"/>
  <c r="J360"/>
  <c r="L357"/>
  <c r="K351"/>
  <c r="L351"/>
  <c r="L350"/>
  <c r="K353"/>
  <c r="J346"/>
  <c r="I335" s="1"/>
  <c r="J335" s="1"/>
  <c r="J336" s="1"/>
  <c r="I83" s="1"/>
  <c r="J83" s="1"/>
  <c r="J84" s="1"/>
  <c r="H336"/>
  <c r="F53" i="7" s="1"/>
  <c r="G83" i="6" s="1"/>
  <c r="H83" s="1"/>
  <c r="H84" s="1"/>
  <c r="F13" i="7" s="1"/>
  <c r="G55" i="8" s="1"/>
  <c r="H55" s="1"/>
  <c r="F345" i="6"/>
  <c r="K345"/>
  <c r="L343"/>
  <c r="L329"/>
  <c r="F331"/>
  <c r="K330"/>
  <c r="L328"/>
  <c r="L315"/>
  <c r="H76"/>
  <c r="F11" i="7" s="1"/>
  <c r="G53" i="8" s="1"/>
  <c r="H53" s="1"/>
  <c r="L312" i="6"/>
  <c r="F316"/>
  <c r="J66"/>
  <c r="H66"/>
  <c r="F10" i="7" s="1"/>
  <c r="G33" i="8" s="1"/>
  <c r="H33" s="1"/>
  <c r="L309" i="6"/>
  <c r="L308"/>
  <c r="I269"/>
  <c r="J269" s="1"/>
  <c r="I282"/>
  <c r="J282" s="1"/>
  <c r="L304"/>
  <c r="G269"/>
  <c r="H269" s="1"/>
  <c r="G282"/>
  <c r="H282" s="1"/>
  <c r="H289" s="1"/>
  <c r="F44" i="7" s="1"/>
  <c r="G251" i="6" s="1"/>
  <c r="H251" s="1"/>
  <c r="L305"/>
  <c r="F301"/>
  <c r="E46" i="7" s="1"/>
  <c r="E320" i="6" s="1"/>
  <c r="L299"/>
  <c r="L298"/>
  <c r="K300"/>
  <c r="L293"/>
  <c r="F294"/>
  <c r="L292"/>
  <c r="L286"/>
  <c r="L284"/>
  <c r="L283"/>
  <c r="L281"/>
  <c r="L280"/>
  <c r="L279"/>
  <c r="I275"/>
  <c r="J275" s="1"/>
  <c r="L275" s="1"/>
  <c r="L273"/>
  <c r="L272"/>
  <c r="L271"/>
  <c r="H276"/>
  <c r="F43" i="7" s="1"/>
  <c r="G250" i="6" s="1"/>
  <c r="H250" s="1"/>
  <c r="L270"/>
  <c r="L268"/>
  <c r="J276"/>
  <c r="I250" s="1"/>
  <c r="J250" s="1"/>
  <c r="L261"/>
  <c r="J263"/>
  <c r="I245" s="1"/>
  <c r="J245" s="1"/>
  <c r="J247" s="1"/>
  <c r="I60" s="1"/>
  <c r="J60" s="1"/>
  <c r="L260"/>
  <c r="E42" i="7"/>
  <c r="L239" i="6"/>
  <c r="J236"/>
  <c r="I20" s="1"/>
  <c r="J20" s="1"/>
  <c r="L235"/>
  <c r="L233"/>
  <c r="E234"/>
  <c r="F234" s="1"/>
  <c r="L234" s="1"/>
  <c r="L232"/>
  <c r="L228"/>
  <c r="J229"/>
  <c r="I215" s="1"/>
  <c r="J215" s="1"/>
  <c r="E36" i="7"/>
  <c r="E215" i="6" s="1"/>
  <c r="L223"/>
  <c r="L222"/>
  <c r="F224"/>
  <c r="E35" i="7" s="1"/>
  <c r="E14" i="6" s="1"/>
  <c r="F14" s="1"/>
  <c r="L220"/>
  <c r="L213"/>
  <c r="F10"/>
  <c r="L207"/>
  <c r="I208" s="1"/>
  <c r="J208" s="1"/>
  <c r="L202"/>
  <c r="I203" s="1"/>
  <c r="J203" s="1"/>
  <c r="F204"/>
  <c r="J199"/>
  <c r="I154" i="8" s="1"/>
  <c r="J154" s="1"/>
  <c r="L192" i="6"/>
  <c r="I193" s="1"/>
  <c r="J193" s="1"/>
  <c r="L188"/>
  <c r="E28" i="7"/>
  <c r="E151" i="8" s="1"/>
  <c r="L182" i="6"/>
  <c r="I183" s="1"/>
  <c r="J183" s="1"/>
  <c r="E27" i="7"/>
  <c r="E150" i="8" s="1"/>
  <c r="L177" i="6"/>
  <c r="I178" s="1"/>
  <c r="J178" s="1"/>
  <c r="L167"/>
  <c r="L168"/>
  <c r="L162"/>
  <c r="L157"/>
  <c r="L154"/>
  <c r="L153"/>
  <c r="L149"/>
  <c r="L148"/>
  <c r="F150"/>
  <c r="L150" s="1"/>
  <c r="L144"/>
  <c r="H20" i="7"/>
  <c r="L143" i="6"/>
  <c r="L145"/>
  <c r="L139"/>
  <c r="L135"/>
  <c r="L129"/>
  <c r="J131"/>
  <c r="I103" i="8" s="1"/>
  <c r="J103" s="1"/>
  <c r="L128" i="6"/>
  <c r="L126"/>
  <c r="F131"/>
  <c r="E18" i="7" s="1"/>
  <c r="E103" i="8" s="1"/>
  <c r="L122" i="6"/>
  <c r="L120"/>
  <c r="L103"/>
  <c r="L102"/>
  <c r="L100"/>
  <c r="L99"/>
  <c r="L92"/>
  <c r="L90"/>
  <c r="L74"/>
  <c r="E75"/>
  <c r="F75" s="1"/>
  <c r="L75" s="1"/>
  <c r="L71"/>
  <c r="L69"/>
  <c r="L55"/>
  <c r="L49"/>
  <c r="L48"/>
  <c r="L47"/>
  <c r="L46"/>
  <c r="L43"/>
  <c r="L41"/>
  <c r="H52"/>
  <c r="F7" i="7" s="1"/>
  <c r="G30" i="8" s="1"/>
  <c r="H30" s="1"/>
  <c r="L40" i="6"/>
  <c r="L36"/>
  <c r="L35"/>
  <c r="L33"/>
  <c r="L32"/>
  <c r="J37"/>
  <c r="L30"/>
  <c r="L29"/>
  <c r="F37"/>
  <c r="L25"/>
  <c r="E13"/>
  <c r="F13" s="1"/>
  <c r="L13" s="1"/>
  <c r="G15"/>
  <c r="H15" s="1"/>
  <c r="L15" s="1"/>
  <c r="L8"/>
  <c r="F72" i="7"/>
  <c r="K450" i="6"/>
  <c r="F68" i="7"/>
  <c r="K416" i="6"/>
  <c r="F60" i="7"/>
  <c r="F58"/>
  <c r="K314" i="6"/>
  <c r="E48" i="7"/>
  <c r="E47"/>
  <c r="K288" i="6"/>
  <c r="K275"/>
  <c r="K262"/>
  <c r="F39" i="7"/>
  <c r="F35"/>
  <c r="K222" i="6"/>
  <c r="F33" i="7"/>
  <c r="G156" i="8" s="1"/>
  <c r="H156" s="1"/>
  <c r="F31" i="7"/>
  <c r="G154" i="8" s="1"/>
  <c r="H154" s="1"/>
  <c r="E30" i="7"/>
  <c r="E153" i="8" s="1"/>
  <c r="E29" i="7"/>
  <c r="E152" i="8" s="1"/>
  <c r="K188" i="6"/>
  <c r="E26" i="7"/>
  <c r="E149" i="8" s="1"/>
  <c r="H25" i="7"/>
  <c r="E22"/>
  <c r="F18"/>
  <c r="G103" i="8" s="1"/>
  <c r="H103" s="1"/>
  <c r="K130" i="6"/>
  <c r="K127"/>
  <c r="F8" i="7"/>
  <c r="E7"/>
  <c r="E30" i="8" s="1"/>
  <c r="E5" i="7"/>
  <c r="E6" i="8" s="1"/>
  <c r="E4" i="7"/>
  <c r="E5" i="8" s="1"/>
  <c r="L313" i="6" l="1"/>
  <c r="J316"/>
  <c r="I70" s="1"/>
  <c r="J70" s="1"/>
  <c r="J76" s="1"/>
  <c r="K198"/>
  <c r="K359"/>
  <c r="K429"/>
  <c r="L287"/>
  <c r="G94"/>
  <c r="H94" s="1"/>
  <c r="J430"/>
  <c r="I403" s="1"/>
  <c r="J403" s="1"/>
  <c r="H75" i="8"/>
  <c r="G9" i="9" s="1"/>
  <c r="H9" s="1"/>
  <c r="L331" i="6"/>
  <c r="L379"/>
  <c r="I173"/>
  <c r="L154" i="8"/>
  <c r="K103"/>
  <c r="F103"/>
  <c r="L103" s="1"/>
  <c r="F5"/>
  <c r="H22" i="7"/>
  <c r="E133" i="8"/>
  <c r="E410" i="6"/>
  <c r="E423"/>
  <c r="H171" i="8"/>
  <c r="G13" i="9" s="1"/>
  <c r="H13" s="1"/>
  <c r="F150" i="8"/>
  <c r="H8" i="7"/>
  <c r="G31" i="8"/>
  <c r="F149"/>
  <c r="F320" i="6"/>
  <c r="L320" s="1"/>
  <c r="K320"/>
  <c r="L14" i="9"/>
  <c r="K30" i="8"/>
  <c r="F30"/>
  <c r="L30" s="1"/>
  <c r="F153"/>
  <c r="F151"/>
  <c r="F6"/>
  <c r="F152"/>
  <c r="K152"/>
  <c r="H252" i="6"/>
  <c r="F40" i="7" s="1"/>
  <c r="L195" i="8"/>
  <c r="K154"/>
  <c r="K14" i="9"/>
  <c r="H72" i="7"/>
  <c r="G163" i="6"/>
  <c r="H163" s="1"/>
  <c r="H164" s="1"/>
  <c r="F24" i="7" s="1"/>
  <c r="G135" i="8" s="1"/>
  <c r="H135" s="1"/>
  <c r="G158" i="6"/>
  <c r="H158" s="1"/>
  <c r="H159" s="1"/>
  <c r="F23" i="7" s="1"/>
  <c r="G134" i="8" s="1"/>
  <c r="H134" s="1"/>
  <c r="K158" i="6"/>
  <c r="F158"/>
  <c r="F163"/>
  <c r="K163"/>
  <c r="L450"/>
  <c r="F451"/>
  <c r="H68" i="7"/>
  <c r="G121" i="6"/>
  <c r="I402"/>
  <c r="G383"/>
  <c r="H383" s="1"/>
  <c r="H384" s="1"/>
  <c r="F61" i="7" s="1"/>
  <c r="G398" i="6"/>
  <c r="G393"/>
  <c r="H393" s="1"/>
  <c r="H394" s="1"/>
  <c r="F63" i="7" s="1"/>
  <c r="G114" i="6" s="1"/>
  <c r="H114" s="1"/>
  <c r="G388"/>
  <c r="H388" s="1"/>
  <c r="H389" s="1"/>
  <c r="F62" i="7" s="1"/>
  <c r="G113" i="6" s="1"/>
  <c r="H113" s="1"/>
  <c r="H60" i="7"/>
  <c r="G373" i="6"/>
  <c r="E59" i="7"/>
  <c r="E108" i="6" s="1"/>
  <c r="F108" s="1"/>
  <c r="G107"/>
  <c r="H107" s="1"/>
  <c r="G95"/>
  <c r="J367"/>
  <c r="K367"/>
  <c r="F107"/>
  <c r="L360"/>
  <c r="I106"/>
  <c r="J106" s="1"/>
  <c r="I94"/>
  <c r="J94" s="1"/>
  <c r="H57" i="7"/>
  <c r="E94" i="6"/>
  <c r="E106"/>
  <c r="L353"/>
  <c r="F354"/>
  <c r="L345"/>
  <c r="F346"/>
  <c r="E52" i="7"/>
  <c r="E324" i="6" s="1"/>
  <c r="H52" i="7"/>
  <c r="K75" i="6"/>
  <c r="E49" i="7"/>
  <c r="H48"/>
  <c r="E65" i="6"/>
  <c r="H47" i="7"/>
  <c r="E269" i="6"/>
  <c r="E282"/>
  <c r="E256"/>
  <c r="F256" s="1"/>
  <c r="L256" s="1"/>
  <c r="H46" i="7"/>
  <c r="L301" i="6"/>
  <c r="K256"/>
  <c r="L294"/>
  <c r="F295"/>
  <c r="J252"/>
  <c r="I136" s="1"/>
  <c r="J136" s="1"/>
  <c r="J140" s="1"/>
  <c r="I104" i="8" s="1"/>
  <c r="J104" s="1"/>
  <c r="L263" i="6"/>
  <c r="H42" i="7"/>
  <c r="E245" i="6"/>
  <c r="G136"/>
  <c r="H136" s="1"/>
  <c r="H140" s="1"/>
  <c r="F19" i="7" s="1"/>
  <c r="G104" i="8" s="1"/>
  <c r="H104" s="1"/>
  <c r="G240" i="6"/>
  <c r="H240" s="1"/>
  <c r="H242" s="1"/>
  <c r="F38" i="7" s="1"/>
  <c r="G59" i="6" s="1"/>
  <c r="H59" s="1"/>
  <c r="G60"/>
  <c r="K234"/>
  <c r="F236"/>
  <c r="H36" i="7"/>
  <c r="L229" i="6"/>
  <c r="F215"/>
  <c r="L215" s="1"/>
  <c r="I216" s="1"/>
  <c r="J216" s="1"/>
  <c r="L216" s="1"/>
  <c r="K215"/>
  <c r="L224"/>
  <c r="H35" i="7"/>
  <c r="G14" i="6"/>
  <c r="K13"/>
  <c r="K15"/>
  <c r="L208"/>
  <c r="J209"/>
  <c r="K208"/>
  <c r="J204"/>
  <c r="I155" i="8" s="1"/>
  <c r="J155" s="1"/>
  <c r="L203" i="6"/>
  <c r="K203"/>
  <c r="E32" i="7"/>
  <c r="E155" i="8" s="1"/>
  <c r="H31" i="7"/>
  <c r="L199" i="6"/>
  <c r="K193"/>
  <c r="L193"/>
  <c r="J194"/>
  <c r="H29" i="7"/>
  <c r="L189" i="6"/>
  <c r="K183"/>
  <c r="L183"/>
  <c r="J184"/>
  <c r="K178"/>
  <c r="L178"/>
  <c r="J179"/>
  <c r="H26" i="7"/>
  <c r="E21"/>
  <c r="L131" i="6"/>
  <c r="H18" i="7"/>
  <c r="H7"/>
  <c r="L52" i="6"/>
  <c r="L37"/>
  <c r="E6" i="7"/>
  <c r="L316" i="6" l="1"/>
  <c r="J173"/>
  <c r="K173"/>
  <c r="H21" i="7"/>
  <c r="E132" i="8"/>
  <c r="F155"/>
  <c r="L155" s="1"/>
  <c r="K155"/>
  <c r="K410" i="6"/>
  <c r="F410"/>
  <c r="F27" i="8"/>
  <c r="E7" i="9" s="1"/>
  <c r="H147" i="8"/>
  <c r="G12" i="9" s="1"/>
  <c r="H12" s="1"/>
  <c r="F423" i="6"/>
  <c r="K423"/>
  <c r="H6" i="7"/>
  <c r="E29" i="8"/>
  <c r="F171"/>
  <c r="E13" i="9" s="1"/>
  <c r="L152" i="8"/>
  <c r="H31"/>
  <c r="K31"/>
  <c r="K133"/>
  <c r="F133"/>
  <c r="L133" s="1"/>
  <c r="F159" i="6"/>
  <c r="L158"/>
  <c r="F164"/>
  <c r="L163"/>
  <c r="L451"/>
  <c r="E71" i="7"/>
  <c r="H121" i="6"/>
  <c r="L121" s="1"/>
  <c r="K121"/>
  <c r="J402"/>
  <c r="G112"/>
  <c r="H112" s="1"/>
  <c r="G119"/>
  <c r="H119" s="1"/>
  <c r="H123" s="1"/>
  <c r="F17" i="7" s="1"/>
  <c r="G102" i="8" s="1"/>
  <c r="H102" s="1"/>
  <c r="H398" i="6"/>
  <c r="H373"/>
  <c r="K373"/>
  <c r="L367"/>
  <c r="J368"/>
  <c r="H95"/>
  <c r="F94"/>
  <c r="K94"/>
  <c r="F106"/>
  <c r="K106"/>
  <c r="L354"/>
  <c r="E56" i="7"/>
  <c r="E55"/>
  <c r="L346" i="6"/>
  <c r="K324"/>
  <c r="F324"/>
  <c r="H49" i="7"/>
  <c r="E70" i="6"/>
  <c r="F65"/>
  <c r="K65"/>
  <c r="F269"/>
  <c r="K269"/>
  <c r="F282"/>
  <c r="K282"/>
  <c r="L295"/>
  <c r="E45" i="7"/>
  <c r="E438" i="6" s="1"/>
  <c r="I240"/>
  <c r="J240" s="1"/>
  <c r="J242" s="1"/>
  <c r="I59" s="1"/>
  <c r="J59" s="1"/>
  <c r="J61" s="1"/>
  <c r="I32" i="8" s="1"/>
  <c r="J32" s="1"/>
  <c r="J51" s="1"/>
  <c r="I8" i="9" s="1"/>
  <c r="J8" s="1"/>
  <c r="F245" i="6"/>
  <c r="K245"/>
  <c r="H60"/>
  <c r="E37" i="7"/>
  <c r="L236" i="6"/>
  <c r="K216"/>
  <c r="J217"/>
  <c r="H34" i="7" s="1"/>
  <c r="H14" i="6"/>
  <c r="L14" s="1"/>
  <c r="K14"/>
  <c r="L209"/>
  <c r="L204"/>
  <c r="H32" i="7"/>
  <c r="L194" i="6"/>
  <c r="L184"/>
  <c r="L179"/>
  <c r="L173" l="1"/>
  <c r="J174"/>
  <c r="H30" i="7"/>
  <c r="I153" i="8"/>
  <c r="H33" i="7"/>
  <c r="I156" i="8"/>
  <c r="F438" i="6"/>
  <c r="K438"/>
  <c r="F13" i="9"/>
  <c r="H27" i="7"/>
  <c r="I150" i="8"/>
  <c r="H28" i="7"/>
  <c r="I151" i="8"/>
  <c r="L410" i="6"/>
  <c r="F417"/>
  <c r="F132" i="8"/>
  <c r="K132"/>
  <c r="L31"/>
  <c r="K29"/>
  <c r="F29"/>
  <c r="F7" i="9"/>
  <c r="F430" i="6"/>
  <c r="L423"/>
  <c r="E24" i="7"/>
  <c r="L164" i="6"/>
  <c r="E23" i="7"/>
  <c r="L159" i="6"/>
  <c r="E442"/>
  <c r="H71" i="7"/>
  <c r="J404" i="6"/>
  <c r="H399"/>
  <c r="H374"/>
  <c r="L373"/>
  <c r="H96"/>
  <c r="F14" i="7" s="1"/>
  <c r="G77" i="8" s="1"/>
  <c r="H77" s="1"/>
  <c r="L368" i="6"/>
  <c r="F109"/>
  <c r="L106"/>
  <c r="L94"/>
  <c r="F96"/>
  <c r="H56" i="7"/>
  <c r="E339" i="6"/>
  <c r="E335"/>
  <c r="H55" i="7"/>
  <c r="L324" i="6"/>
  <c r="F325"/>
  <c r="K70"/>
  <c r="F70"/>
  <c r="F66"/>
  <c r="L65"/>
  <c r="L282"/>
  <c r="F289"/>
  <c r="F276"/>
  <c r="L269"/>
  <c r="E255"/>
  <c r="H45" i="7"/>
  <c r="F247" i="6"/>
  <c r="L245"/>
  <c r="H61"/>
  <c r="F9" i="7" s="1"/>
  <c r="G32" i="8" s="1"/>
  <c r="H32" s="1"/>
  <c r="H51" s="1"/>
  <c r="G8" i="9" s="1"/>
  <c r="H8" s="1"/>
  <c r="H37" i="7"/>
  <c r="E20" i="6"/>
  <c r="I10"/>
  <c r="L217"/>
  <c r="I149" i="8" l="1"/>
  <c r="L174" i="6"/>
  <c r="H24" i="7"/>
  <c r="E135" i="8"/>
  <c r="L438" i="6"/>
  <c r="F439"/>
  <c r="E66" i="7"/>
  <c r="L417" i="6"/>
  <c r="J150" i="8"/>
  <c r="K150"/>
  <c r="J153"/>
  <c r="L153" s="1"/>
  <c r="K153"/>
  <c r="H23" i="7"/>
  <c r="E134" i="8"/>
  <c r="E67" i="7"/>
  <c r="L430" i="6"/>
  <c r="L132" i="8"/>
  <c r="L29"/>
  <c r="J151"/>
  <c r="L151" s="1"/>
  <c r="K151"/>
  <c r="J156"/>
  <c r="L156" s="1"/>
  <c r="K156"/>
  <c r="F442" i="6"/>
  <c r="K442"/>
  <c r="F64" i="7"/>
  <c r="F59"/>
  <c r="L374" i="6"/>
  <c r="I107"/>
  <c r="I95"/>
  <c r="H58" i="7"/>
  <c r="E14"/>
  <c r="E77" i="8" s="1"/>
  <c r="E15" i="7"/>
  <c r="E78" i="8" s="1"/>
  <c r="K339" i="6"/>
  <c r="F339"/>
  <c r="F335"/>
  <c r="K335"/>
  <c r="L325"/>
  <c r="E51" i="7"/>
  <c r="F76" i="6"/>
  <c r="L70"/>
  <c r="E10" i="7"/>
  <c r="L66" i="6"/>
  <c r="E44" i="7"/>
  <c r="L289" i="6"/>
  <c r="E43" i="7"/>
  <c r="L276" i="6"/>
  <c r="K255"/>
  <c r="F255"/>
  <c r="E39" i="7"/>
  <c r="L247" i="6"/>
  <c r="K20"/>
  <c r="F20"/>
  <c r="L20" s="1"/>
  <c r="I21" s="1"/>
  <c r="J10"/>
  <c r="L10" s="1"/>
  <c r="I16" s="1"/>
  <c r="K10"/>
  <c r="J149" i="8" l="1"/>
  <c r="L149" s="1"/>
  <c r="K149"/>
  <c r="H10" i="7"/>
  <c r="E33" i="8"/>
  <c r="J171"/>
  <c r="I13" i="9" s="1"/>
  <c r="L150" i="8"/>
  <c r="E69" i="7"/>
  <c r="L439" i="6"/>
  <c r="K135" i="8"/>
  <c r="F135"/>
  <c r="L135" s="1"/>
  <c r="F77"/>
  <c r="F134"/>
  <c r="K134"/>
  <c r="E402" i="6"/>
  <c r="H66" i="7"/>
  <c r="F78" i="8"/>
  <c r="E403" i="6"/>
  <c r="H67" i="7"/>
  <c r="F443" i="6"/>
  <c r="L442"/>
  <c r="I398"/>
  <c r="I388"/>
  <c r="I383"/>
  <c r="I393"/>
  <c r="G115"/>
  <c r="G108"/>
  <c r="H59" i="7"/>
  <c r="J95" i="6"/>
  <c r="K95"/>
  <c r="J107"/>
  <c r="K107"/>
  <c r="L339"/>
  <c r="F340"/>
  <c r="L335"/>
  <c r="H51" i="7"/>
  <c r="E319" i="6"/>
  <c r="L76"/>
  <c r="E11" i="7"/>
  <c r="E250" i="6"/>
  <c r="H43" i="7"/>
  <c r="E251" i="6"/>
  <c r="H44" i="7"/>
  <c r="F257" i="6"/>
  <c r="L255"/>
  <c r="E60"/>
  <c r="H39" i="7"/>
  <c r="J21" i="6"/>
  <c r="K21"/>
  <c r="J16"/>
  <c r="K16"/>
  <c r="L171" i="8" l="1"/>
  <c r="K403" i="6"/>
  <c r="F403"/>
  <c r="L403" s="1"/>
  <c r="F402"/>
  <c r="K402"/>
  <c r="H69" i="7"/>
  <c r="E137" i="6"/>
  <c r="K33" i="8"/>
  <c r="F33"/>
  <c r="L33" s="1"/>
  <c r="H11" i="7"/>
  <c r="E53" i="8"/>
  <c r="F99"/>
  <c r="E10" i="9" s="1"/>
  <c r="J13"/>
  <c r="K13"/>
  <c r="L134" i="8"/>
  <c r="L147" s="1"/>
  <c r="F147"/>
  <c r="E12" i="9" s="1"/>
  <c r="E70" i="7"/>
  <c r="L443" i="6"/>
  <c r="J393"/>
  <c r="J383"/>
  <c r="J388"/>
  <c r="J398"/>
  <c r="H115"/>
  <c r="H108"/>
  <c r="K108"/>
  <c r="L107"/>
  <c r="J109"/>
  <c r="J96"/>
  <c r="L95"/>
  <c r="L340"/>
  <c r="E54" i="7"/>
  <c r="F319" i="6"/>
  <c r="K319"/>
  <c r="F251"/>
  <c r="L251" s="1"/>
  <c r="K251"/>
  <c r="K250"/>
  <c r="F250"/>
  <c r="E41" i="7"/>
  <c r="L257" i="6"/>
  <c r="F60"/>
  <c r="L60" s="1"/>
  <c r="K60"/>
  <c r="L21"/>
  <c r="J22"/>
  <c r="J17"/>
  <c r="L16"/>
  <c r="F12" i="9" l="1"/>
  <c r="L12" s="1"/>
  <c r="K12"/>
  <c r="F10"/>
  <c r="L13"/>
  <c r="K53" i="8"/>
  <c r="F53"/>
  <c r="F137" i="6"/>
  <c r="L137" s="1"/>
  <c r="K137"/>
  <c r="F404"/>
  <c r="L402"/>
  <c r="H70" i="7"/>
  <c r="E138" i="6"/>
  <c r="J389"/>
  <c r="J399"/>
  <c r="J384"/>
  <c r="J394"/>
  <c r="H116"/>
  <c r="F16" i="7" s="1"/>
  <c r="G101" i="8" s="1"/>
  <c r="H101" s="1"/>
  <c r="H109" i="6"/>
  <c r="F15" i="7" s="1"/>
  <c r="G78" i="8" s="1"/>
  <c r="L108" i="6"/>
  <c r="I78" i="8"/>
  <c r="J78" s="1"/>
  <c r="L96" i="6"/>
  <c r="H54" i="7"/>
  <c r="E334" i="6"/>
  <c r="F321"/>
  <c r="L319"/>
  <c r="L250"/>
  <c r="F252"/>
  <c r="E241"/>
  <c r="H41" i="7"/>
  <c r="L22" i="6"/>
  <c r="L17"/>
  <c r="H4" i="7" l="1"/>
  <c r="I5" i="8"/>
  <c r="H78"/>
  <c r="K78"/>
  <c r="H123"/>
  <c r="G11" i="9" s="1"/>
  <c r="H11" s="1"/>
  <c r="E65" i="7"/>
  <c r="L404" i="6"/>
  <c r="H14" i="7"/>
  <c r="I77" i="8"/>
  <c r="H5" i="7"/>
  <c r="I6" i="8"/>
  <c r="L53"/>
  <c r="F138" i="6"/>
  <c r="L138" s="1"/>
  <c r="K138"/>
  <c r="L109"/>
  <c r="H15" i="7"/>
  <c r="K334" i="6"/>
  <c r="F334"/>
  <c r="L321"/>
  <c r="E50" i="7"/>
  <c r="E40"/>
  <c r="L252" i="6"/>
  <c r="K241"/>
  <c r="F241"/>
  <c r="J6" i="8" l="1"/>
  <c r="L6" s="1"/>
  <c r="K6"/>
  <c r="J5"/>
  <c r="K5"/>
  <c r="J77"/>
  <c r="K77"/>
  <c r="E398" i="6"/>
  <c r="E383"/>
  <c r="E393"/>
  <c r="E388"/>
  <c r="H65" i="7"/>
  <c r="H99" i="8"/>
  <c r="G10" i="9" s="1"/>
  <c r="L78" i="8"/>
  <c r="I113" i="6"/>
  <c r="I112"/>
  <c r="I119"/>
  <c r="I115"/>
  <c r="I114"/>
  <c r="L334"/>
  <c r="F336"/>
  <c r="H50" i="7"/>
  <c r="E79" i="6"/>
  <c r="E240"/>
  <c r="H40" i="7"/>
  <c r="E136" i="6"/>
  <c r="L241"/>
  <c r="F393" l="1"/>
  <c r="K393"/>
  <c r="J99" i="8"/>
  <c r="I10" i="9" s="1"/>
  <c r="J10" s="1"/>
  <c r="L77" i="8"/>
  <c r="L99" s="1"/>
  <c r="F388" i="6"/>
  <c r="K388"/>
  <c r="F398"/>
  <c r="K398"/>
  <c r="J27" i="8"/>
  <c r="I7" i="9" s="1"/>
  <c r="L5" i="8"/>
  <c r="L27" s="1"/>
  <c r="H10" i="9"/>
  <c r="F383" i="6"/>
  <c r="K383"/>
  <c r="J119"/>
  <c r="J114"/>
  <c r="J115"/>
  <c r="J112"/>
  <c r="J113"/>
  <c r="L336"/>
  <c r="E53" i="7"/>
  <c r="F79" i="6"/>
  <c r="K79"/>
  <c r="F136"/>
  <c r="K136"/>
  <c r="F240"/>
  <c r="K240"/>
  <c r="K10" i="9" l="1"/>
  <c r="F384" i="6"/>
  <c r="L383"/>
  <c r="J7" i="9"/>
  <c r="K7"/>
  <c r="F389" i="6"/>
  <c r="L388"/>
  <c r="F394"/>
  <c r="L393"/>
  <c r="G6" i="9"/>
  <c r="H6" s="1"/>
  <c r="G5" s="1"/>
  <c r="H5" s="1"/>
  <c r="L10"/>
  <c r="F399" i="6"/>
  <c r="L398"/>
  <c r="J116"/>
  <c r="J123"/>
  <c r="E83"/>
  <c r="H53" i="7"/>
  <c r="F80" i="6"/>
  <c r="L79"/>
  <c r="L240"/>
  <c r="F242"/>
  <c r="F140"/>
  <c r="L136"/>
  <c r="E62" i="7" l="1"/>
  <c r="L389" i="6"/>
  <c r="E61" i="7"/>
  <c r="L384" i="6"/>
  <c r="H27" i="9"/>
  <c r="D8" i="10"/>
  <c r="E63" i="7"/>
  <c r="L394" i="6"/>
  <c r="L7" i="9"/>
  <c r="E64" i="7"/>
  <c r="L399" i="6"/>
  <c r="K83"/>
  <c r="F83"/>
  <c r="E12" i="7"/>
  <c r="L80" i="6"/>
  <c r="L242"/>
  <c r="E38" i="7"/>
  <c r="E19"/>
  <c r="L140" i="6"/>
  <c r="E113" l="1"/>
  <c r="H62" i="7"/>
  <c r="I102" i="8"/>
  <c r="J102" s="1"/>
  <c r="D17" i="10"/>
  <c r="D19"/>
  <c r="D9"/>
  <c r="D10" s="1"/>
  <c r="D16"/>
  <c r="D18" s="1"/>
  <c r="H19" i="7"/>
  <c r="E104" i="8"/>
  <c r="H12" i="7"/>
  <c r="E54" i="8"/>
  <c r="I101"/>
  <c r="J101" s="1"/>
  <c r="J123" s="1"/>
  <c r="I11" i="9" s="1"/>
  <c r="J11" s="1"/>
  <c r="I6" s="1"/>
  <c r="J6" s="1"/>
  <c r="I5" s="1"/>
  <c r="J5" s="1"/>
  <c r="E115" i="6"/>
  <c r="H64" i="7"/>
  <c r="E114" i="6"/>
  <c r="H63" i="7"/>
  <c r="E112" i="6"/>
  <c r="E119"/>
  <c r="H61" i="7"/>
  <c r="L83" i="6"/>
  <c r="F84"/>
  <c r="E59"/>
  <c r="H38" i="7"/>
  <c r="D14" i="10" l="1"/>
  <c r="D15"/>
  <c r="F119" i="6"/>
  <c r="K119"/>
  <c r="K54" i="8"/>
  <c r="F54"/>
  <c r="F113" i="6"/>
  <c r="L113" s="1"/>
  <c r="K113"/>
  <c r="F114"/>
  <c r="L114" s="1"/>
  <c r="K114"/>
  <c r="J27" i="9"/>
  <c r="D12" i="10"/>
  <c r="K104" i="8"/>
  <c r="F104"/>
  <c r="L104" s="1"/>
  <c r="F112" i="6"/>
  <c r="K112"/>
  <c r="F115"/>
  <c r="L115" s="1"/>
  <c r="K115"/>
  <c r="L84"/>
  <c r="E13" i="7"/>
  <c r="K59" i="6"/>
  <c r="F59"/>
  <c r="H13" i="7" l="1"/>
  <c r="E55" i="8"/>
  <c r="L54"/>
  <c r="F116" i="6"/>
  <c r="L112"/>
  <c r="F123"/>
  <c r="L119"/>
  <c r="F61"/>
  <c r="L59"/>
  <c r="E16" i="7" l="1"/>
  <c r="L116" i="6"/>
  <c r="K55" i="8"/>
  <c r="F55"/>
  <c r="E17" i="7"/>
  <c r="L123" i="6"/>
  <c r="E9" i="7"/>
  <c r="L61" i="6"/>
  <c r="E101" i="8" l="1"/>
  <c r="H16" i="7"/>
  <c r="E102" i="8"/>
  <c r="H17" i="7"/>
  <c r="H9"/>
  <c r="E32" i="8"/>
  <c r="L55"/>
  <c r="L75" s="1"/>
  <c r="F75"/>
  <c r="E9" i="9" s="1"/>
  <c r="K32" i="8" l="1"/>
  <c r="F32"/>
  <c r="K102"/>
  <c r="F102"/>
  <c r="L102" s="1"/>
  <c r="K101"/>
  <c r="F101"/>
  <c r="F9" i="9"/>
  <c r="L9" s="1"/>
  <c r="K9"/>
  <c r="F123" i="8" l="1"/>
  <c r="E11" i="9" s="1"/>
  <c r="L101" i="8"/>
  <c r="L123" s="1"/>
  <c r="L32"/>
  <c r="L51" s="1"/>
  <c r="F51"/>
  <c r="E8" i="9" s="1"/>
  <c r="K11" l="1"/>
  <c r="F11"/>
  <c r="L11" s="1"/>
  <c r="F8"/>
  <c r="K8"/>
  <c r="L8" l="1"/>
  <c r="E6"/>
  <c r="F6" l="1"/>
  <c r="K6"/>
  <c r="L6" l="1"/>
  <c r="E5"/>
  <c r="K5" l="1"/>
  <c r="F5"/>
  <c r="D4" i="10" l="1"/>
  <c r="F27" i="9"/>
  <c r="L5"/>
  <c r="L27" s="1"/>
  <c r="D7" i="10" l="1"/>
  <c r="H5"/>
  <c r="D21" l="1"/>
  <c r="D24"/>
  <c r="D25"/>
  <c r="D26"/>
  <c r="D20"/>
  <c r="D23"/>
  <c r="D22" l="1"/>
  <c r="D27" s="1"/>
  <c r="D28" l="1"/>
  <c r="D29" l="1"/>
  <c r="D30" s="1"/>
  <c r="D31" l="1"/>
  <c r="D32" s="1"/>
  <c r="D33" s="1"/>
  <c r="K33" l="1"/>
  <c r="K34"/>
  <c r="D43"/>
  <c r="H33"/>
  <c r="D37"/>
  <c r="E2" l="1"/>
  <c r="G2"/>
  <c r="D39"/>
  <c r="H40" s="1"/>
</calcChain>
</file>

<file path=xl/sharedStrings.xml><?xml version="1.0" encoding="utf-8"?>
<sst xmlns="http://schemas.openxmlformats.org/spreadsheetml/2006/main" count="7240" uniqueCount="1228">
  <si>
    <t>공 종 별 집 계 표</t>
  </si>
  <si>
    <t>[ 경기도 미술관 돛대형상유리철거 및 부대공사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</si>
  <si>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</si>
  <si>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</si>
  <si>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</si>
  <si>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</si>
  <si>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</si>
  <si>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</si>
  <si>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</si>
  <si>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</si>
  <si>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</si>
  <si>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</si>
  <si>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</si>
  <si>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</si>
  <si>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</si>
  <si>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</si>
  <si>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</si>
  <si>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</si>
  <si>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</si>
  <si>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</si>
  <si>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</si>
  <si>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</si>
  <si>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</si>
  <si>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</si>
  <si>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</si>
  <si>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</si>
  <si>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</si>
  <si>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</si>
  <si>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</si>
  <si>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</si>
  <si>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</si>
  <si>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</si>
  <si>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</si>
  <si>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</si>
  <si>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</si>
  <si>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</si>
  <si>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</si>
  <si>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</si>
  <si>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</si>
  <si>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</si>
  <si>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</si>
  <si>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</si>
  <si>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</si>
  <si>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</si>
  <si>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</si>
  <si>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</si>
  <si>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</si>
  <si>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</si>
  <si>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</si>
  <si>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</si>
  <si>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</si>
  <si>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경기도 미술관 돛대형상유리철거 및 부대공사</t>
  </si>
  <si>
    <t/>
  </si>
  <si>
    <t>01</t>
  </si>
  <si>
    <t>0101  건  축  공  사</t>
  </si>
  <si>
    <t>0101</t>
  </si>
  <si>
    <t>010101  공통 가설 공사</t>
  </si>
  <si>
    <t>010101</t>
  </si>
  <si>
    <t>조립식가설울타리/E.G.I철판</t>
  </si>
  <si>
    <t>H=2.4, 3개월</t>
  </si>
  <si>
    <t>M</t>
  </si>
  <si>
    <t>호표 1</t>
  </si>
  <si>
    <t>58A9C5AF5B2F13C74F1BB9692FACF7</t>
  </si>
  <si>
    <t>T</t>
  </si>
  <si>
    <t>F</t>
  </si>
  <si>
    <t>01010158A9C5AF5B2F13C74F1BB9692FACF7</t>
  </si>
  <si>
    <t>장비대</t>
  </si>
  <si>
    <t>일</t>
  </si>
  <si>
    <t>호표 2</t>
  </si>
  <si>
    <t>58A965C4FD2913AF490A7A8E8EA831</t>
  </si>
  <si>
    <t>01010158A965C4FD2913AF490A7A8E8EA831</t>
  </si>
  <si>
    <t>[ 합           계 ]</t>
  </si>
  <si>
    <t>TOTAL</t>
  </si>
  <si>
    <t>010102  가  설  공  사</t>
  </si>
  <si>
    <t>010102</t>
  </si>
  <si>
    <t>시스템비계 설치 및 해체(외부)</t>
  </si>
  <si>
    <t>10m 이하, 3개월, 발판-2열,내부계단포함</t>
  </si>
  <si>
    <t>M2</t>
  </si>
  <si>
    <t>호표 3</t>
  </si>
  <si>
    <t>58A9C5AF592C13D54BCC59F40323D1</t>
  </si>
  <si>
    <t>01010258A9C5AF592C13D54BCC59F40323D1</t>
  </si>
  <si>
    <t>10m 초과~20m 이하, 3개월, 발판-2열,내부계단포함</t>
  </si>
  <si>
    <t>호표 4</t>
  </si>
  <si>
    <t>58A9C5AF592C13D54BCC5A9DBADF83</t>
  </si>
  <si>
    <t>01010258A9C5AF592C13D54BCC5A9DBADF83</t>
  </si>
  <si>
    <t>건축물 현장정리</t>
  </si>
  <si>
    <t>호표 5</t>
  </si>
  <si>
    <t>58A9C5AAD82913E447B6DC4AB9AA96</t>
  </si>
  <si>
    <t>01010258A9C5AAD82913E447B6DC4AB9AA96</t>
  </si>
  <si>
    <t>임시진입로설치</t>
  </si>
  <si>
    <t>ㅁ100*100*2.3T+합판+목재후로링</t>
  </si>
  <si>
    <t>호표 6</t>
  </si>
  <si>
    <t>58A9C5AAD82913E447B6DC4AB9ABBF</t>
  </si>
  <si>
    <t>01010258A9C5AAD82913E447B6DC4AB9ABBF</t>
  </si>
  <si>
    <t>비계주위 보호막 설치 및 해체</t>
  </si>
  <si>
    <t>호표 7</t>
  </si>
  <si>
    <t>58A9C5AF582213D441C0590771FBFB</t>
  </si>
  <si>
    <t>01010258A9C5AF582213D441C0590771FBFB</t>
  </si>
  <si>
    <t>010103  도  장  공  사</t>
  </si>
  <si>
    <t>010103</t>
  </si>
  <si>
    <t>철골재샌딩</t>
  </si>
  <si>
    <t>호표 8</t>
  </si>
  <si>
    <t>58A985149A2813F7449C65ABCF75A6</t>
  </si>
  <si>
    <t>01010358A985149A2813F7449C65ABCF75A6</t>
  </si>
  <si>
    <t>철골재도장</t>
  </si>
  <si>
    <t>녹막이페인트</t>
  </si>
  <si>
    <t>호표 9</t>
  </si>
  <si>
    <t>58A985149A2813F7449C65ABCF75A4</t>
  </si>
  <si>
    <t>01010358A985149A2813F7449C65ABCF75A4</t>
  </si>
  <si>
    <t>조합페인트</t>
  </si>
  <si>
    <t>호표 10</t>
  </si>
  <si>
    <t>58A985149A2813F7449C65ABCF75A1</t>
  </si>
  <si>
    <t>01010358A985149A2813F7449C65ABCF75A1</t>
  </si>
  <si>
    <t>내화페인트</t>
  </si>
  <si>
    <t>시공도</t>
  </si>
  <si>
    <t>5F8325C4932213D34ABB26A7101C9D6E0BCC44</t>
  </si>
  <si>
    <t>0101035F8325C4932213D34ABB26A7101C9D6E0BCC44</t>
  </si>
  <si>
    <t>010104  지붕 및 홈통공사</t>
  </si>
  <si>
    <t>010104</t>
  </si>
  <si>
    <t>RHEINZINK PRO 평잇기 설치</t>
  </si>
  <si>
    <t>외벽, 0.7T+투습방수지+12T내수합판+ㅁ40*40*1.6T@600*1800</t>
  </si>
  <si>
    <t>호표 11</t>
  </si>
  <si>
    <t>58A97522B42F13C84D694D6DA1D678</t>
  </si>
  <si>
    <t>01010458A97522B42F13C84D694D6DA1D678</t>
  </si>
  <si>
    <t>외벽, 0.7T+투습방수지+12T내수합판+150T우레탄뿜칠(준불연)+ㅁ40*40*1.6T@600*1800</t>
  </si>
  <si>
    <t>호표 12</t>
  </si>
  <si>
    <t>58A97522B42F13C84D694D6DA1D67A</t>
  </si>
  <si>
    <t>01010458A97522B42F13C84D694D6DA1D67A</t>
  </si>
  <si>
    <t>010105  금  속  공  사</t>
  </si>
  <si>
    <t>010105</t>
  </si>
  <si>
    <t>스테인리스사다리</t>
  </si>
  <si>
    <t>600*8400, D65*6T+60*6T+38.1+27.1</t>
  </si>
  <si>
    <t>개</t>
  </si>
  <si>
    <t>호표 13</t>
  </si>
  <si>
    <t>58A9752E6B2213DD45CD7D4B8F0303</t>
  </si>
  <si>
    <t>01010558A9752E6B2213DD45CD7D4B8F0303</t>
  </si>
  <si>
    <t>강화유리난간설치</t>
  </si>
  <si>
    <t>D65*6T+12T강화유리, H:1000</t>
  </si>
  <si>
    <t>호표 14</t>
  </si>
  <si>
    <t>58A9752F0C2013EF4AC8189924B8BE</t>
  </si>
  <si>
    <t>01010558A9752F0C2013EF4AC8189924B8BE</t>
  </si>
  <si>
    <t>메쉬형점검구설치</t>
  </si>
  <si>
    <t>900*900</t>
  </si>
  <si>
    <t>개소</t>
  </si>
  <si>
    <t>호표 15</t>
  </si>
  <si>
    <t>58A975250D2B13D24E5447F6243D30</t>
  </si>
  <si>
    <t>01010558A975250D2B13D24E5447F6243D30</t>
  </si>
  <si>
    <t>점검통로설치</t>
  </si>
  <si>
    <t>W:1000, ㅁ100*100*2.3T+9T무늬형강판</t>
  </si>
  <si>
    <t>호표 16</t>
  </si>
  <si>
    <t>58A975219420132241F319DB4FD412</t>
  </si>
  <si>
    <t>01010558A975219420132241F319DB4FD412</t>
  </si>
  <si>
    <t>스프링쿨러재설치</t>
  </si>
  <si>
    <t>EA</t>
  </si>
  <si>
    <t>5F8325C4922013734F1940D6EEBFDFE3852AE3</t>
  </si>
  <si>
    <t>0101055F8325C4922013734F1940D6EEBFDFE3852AE3</t>
  </si>
  <si>
    <t>010106  창호 및 유리공사</t>
  </si>
  <si>
    <t>010106</t>
  </si>
  <si>
    <t>AW03(206mm, 단열히든커튼월)</t>
  </si>
  <si>
    <t>0.670 x 19.495</t>
  </si>
  <si>
    <t>KG</t>
  </si>
  <si>
    <t>견적단가</t>
  </si>
  <si>
    <t>5F8325C4922013734F1940D6EEBFDFE3841D69</t>
  </si>
  <si>
    <t>0101065F8325C4922013734F1940D6EEBFDFE3841D69</t>
  </si>
  <si>
    <t>AW04(206mm, 단열히든커튼월)</t>
  </si>
  <si>
    <t>5F8325C4922013734F1940D6EEBFDFE3841C45</t>
  </si>
  <si>
    <t>0101065F8325C4922013734F1940D6EEBFDFE3841C45</t>
  </si>
  <si>
    <t>AW03(146mm, 단열히든프로젝트창)</t>
  </si>
  <si>
    <t>1.000 x 1.245</t>
  </si>
  <si>
    <t>5F8325C4922013734F1940D6EEBFDFE3841C40</t>
  </si>
  <si>
    <t>0101065F8325C4922013734F1940D6EEBFDFE3841C40</t>
  </si>
  <si>
    <t>AW04(146mm, 단열히든프로젝트창)</t>
  </si>
  <si>
    <t>5F8325C4922013734F1940D6EEBFDFE3841F1A</t>
  </si>
  <si>
    <t>0101065F8325C4922013734F1940D6EEBFDFE3841F1A</t>
  </si>
  <si>
    <t>복층유리</t>
  </si>
  <si>
    <t>복층유리, 로이, 투명, 24mm</t>
  </si>
  <si>
    <t>5F8335EC45201362471EF542D29D7B620EBEAF</t>
  </si>
  <si>
    <t>0101065F8335EC45201362471EF542D29D7B620EBEAF</t>
  </si>
  <si>
    <t>복층유리, 로이, 투명, 42mm</t>
  </si>
  <si>
    <t>5F8335EC45201362471EF542D1F326245DB4C8</t>
  </si>
  <si>
    <t>0101065F8335EC45201362471EF542D1F326245DB4C8</t>
  </si>
  <si>
    <t>창호유리설치 / 복층유리</t>
  </si>
  <si>
    <t>유리두께 24mm 이하</t>
  </si>
  <si>
    <t>호표 17</t>
  </si>
  <si>
    <t>58A9154CE32C139B4EA31D5C4EB8C8</t>
  </si>
  <si>
    <t>01010658A9154CE32C139B4EA31D5C4EB8C8</t>
  </si>
  <si>
    <t>유리두께 42mm 이하</t>
  </si>
  <si>
    <t>호표 18</t>
  </si>
  <si>
    <t>58A9154CE32C139B4EA31D5C4EBB99</t>
  </si>
  <si>
    <t>01010658A9154CE32C139B4EA31D5C4EBB99</t>
  </si>
  <si>
    <t>복층유리주위 코킹</t>
  </si>
  <si>
    <t>5*5, 실리콘</t>
  </si>
  <si>
    <t>호표 19</t>
  </si>
  <si>
    <t>58A9154CEA27131B4EE5A87E42A0CC</t>
  </si>
  <si>
    <t>01010658A9154CEA27131B4EE5A87E42A0CC</t>
  </si>
  <si>
    <t>웨더씰</t>
  </si>
  <si>
    <t>호표 20</t>
  </si>
  <si>
    <t>58A9154CEA27131B4EE5A87E42A1D3</t>
  </si>
  <si>
    <t>01010658A9154CEA27131B4EE5A87E42A1D3</t>
  </si>
  <si>
    <t>구조코킹</t>
  </si>
  <si>
    <t>호표 21</t>
  </si>
  <si>
    <t>58A9154CEA27131B4EE5A87E42A1D0</t>
  </si>
  <si>
    <t>01010658A9154CEA27131B4EE5A87E42A1D0</t>
  </si>
  <si>
    <t>노턴테이프</t>
  </si>
  <si>
    <t>호표 22</t>
  </si>
  <si>
    <t>58A9154CEA27131B4EE5A87E42A1D1</t>
  </si>
  <si>
    <t>01010658A9154CEA27131B4EE5A87E42A1D1</t>
  </si>
  <si>
    <t>프로젝트 전동개폐기</t>
  </si>
  <si>
    <t>전기배선등 설치비포함</t>
  </si>
  <si>
    <t>조</t>
  </si>
  <si>
    <t>5F8335EC4723135C4AE19EE21DEA2642755A57</t>
  </si>
  <si>
    <t>0101065F8335EC4723135C4AE19EE21DEA2642755A57</t>
  </si>
  <si>
    <t>알루미늄 시트패널</t>
  </si>
  <si>
    <t>2T</t>
  </si>
  <si>
    <t>5F8335EC4723135C4AE19DDB2B23447579F415</t>
  </si>
  <si>
    <t>0101065F8335EC4723135C4AE19DDB2B23447579F415</t>
  </si>
  <si>
    <t>010107  철  거  공  사</t>
  </si>
  <si>
    <t>010107</t>
  </si>
  <si>
    <t>유리철거</t>
  </si>
  <si>
    <t>TPG 등 포함</t>
  </si>
  <si>
    <t>호표 23</t>
  </si>
  <si>
    <t>58A8C5C3712B13C6496DF51045A144</t>
  </si>
  <si>
    <t>01010758A8C5C3712B13C6496DF51045A144</t>
  </si>
  <si>
    <t>화단철거</t>
  </si>
  <si>
    <t>호표 24</t>
  </si>
  <si>
    <t>58A8C5C3712B13C6496DF51045A26B</t>
  </si>
  <si>
    <t>01010758A8C5C3712B13C6496DF51045A26B</t>
  </si>
  <si>
    <t>난간철거</t>
  </si>
  <si>
    <t>호표 25</t>
  </si>
  <si>
    <t>58A8C5C3712B13C6496DF51045A371</t>
  </si>
  <si>
    <t>01010758A8C5C3712B13C6496DF51045A371</t>
  </si>
  <si>
    <t>알루미늄시트철거</t>
  </si>
  <si>
    <t>호표 26</t>
  </si>
  <si>
    <t>58A8C5C3712B13C6496DF51045A418</t>
  </si>
  <si>
    <t>01010758A8C5C3712B13C6496DF51045A418</t>
  </si>
  <si>
    <t>처마홈통철거</t>
  </si>
  <si>
    <t>호표 27</t>
  </si>
  <si>
    <t>58A8C5C3712B13C6496DF51045A53F</t>
  </si>
  <si>
    <t>01010758A8C5C3712B13C6496DF51045A53F</t>
  </si>
  <si>
    <t>선홈통철거</t>
  </si>
  <si>
    <t>호표 28</t>
  </si>
  <si>
    <t>58A8C5C3712B13C6496DF51045A53A</t>
  </si>
  <si>
    <t>01010758A8C5C3712B13C6496DF51045A53A</t>
  </si>
  <si>
    <t>석고보드철거</t>
  </si>
  <si>
    <t>틀포함</t>
  </si>
  <si>
    <t>호표 29</t>
  </si>
  <si>
    <t>58A8C5C3712B13C6496DF51045A6C6</t>
  </si>
  <si>
    <t>01010758A8C5C3712B13C6496DF51045A6C6</t>
  </si>
  <si>
    <t>조명철거</t>
  </si>
  <si>
    <t>호표 30</t>
  </si>
  <si>
    <t>58A8C5C3712B13C6496DF51045A7EC</t>
  </si>
  <si>
    <t>01010758A8C5C3712B13C6496DF51045A7EC</t>
  </si>
  <si>
    <t>010108  건설폐기물처리비</t>
  </si>
  <si>
    <t>010108</t>
  </si>
  <si>
    <t>건설폐재류</t>
  </si>
  <si>
    <t>가연성이 제거된 재활용이 가능한 혼합물</t>
  </si>
  <si>
    <t>TON</t>
  </si>
  <si>
    <t>58A9C5AAD82913DA40C7EA8B972FD4</t>
  </si>
  <si>
    <t>01010858A9C5AAD82913DA40C7EA8B972FD4</t>
  </si>
  <si>
    <t>혼합건설폐기물</t>
  </si>
  <si>
    <t>건설폐재류에 가연성 5% 이하 혼합</t>
  </si>
  <si>
    <t>58A9C5AAD82913DA40C7EA8B90FD71</t>
  </si>
  <si>
    <t>01010858A9C5AAD82913DA40C7EA8B90FD71</t>
  </si>
  <si>
    <t>그 밖의 건설폐기물에 가연성 5% 이하 혼합</t>
  </si>
  <si>
    <t>58A9C5AAD82913DA40C7EA8D46AFF2</t>
  </si>
  <si>
    <t>01010858A9C5AAD82913DA40C7EA8D46AFF2</t>
  </si>
  <si>
    <t>건설폐기물 상차비 - 중량 기준</t>
  </si>
  <si>
    <t>중간처리 대상, 24ton 덤프트럭</t>
  </si>
  <si>
    <t>58A9C5AAD82913DA41EDED7FB62C54</t>
  </si>
  <si>
    <t>01010858A9C5AAD82913DA41EDED7FB62C54</t>
  </si>
  <si>
    <t>건설폐기물 운반비 - 중량 기준</t>
  </si>
  <si>
    <t>중간처리 대상, 24ton 덤프트럭, 30km</t>
  </si>
  <si>
    <t>58A9C5AAD82913DA41EDED7D8662BF</t>
  </si>
  <si>
    <t>01010858A9C5AAD82913DA41EDED7D8662BF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</si>
  <si>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</si>
  <si>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</si>
  <si>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</si>
  <si>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</si>
  <si>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</si>
  <si>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</si>
  <si>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</si>
  <si>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</si>
  <si>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</si>
  <si>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</si>
  <si>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</si>
  <si>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</si>
  <si>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</si>
  <si>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</si>
  <si>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</si>
  <si>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</si>
  <si>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</si>
  <si>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</si>
  <si>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</si>
  <si>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</si>
  <si>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조립식가설울타리/E.G.I철판  H=2.4, 3개월  M  토목 2-3-2   ( 호표 1 )</t>
  </si>
  <si>
    <t>토목 2-3-2</t>
  </si>
  <si>
    <t>조립식 가설울타리 부재</t>
  </si>
  <si>
    <t>EGI철판, 550*2400</t>
  </si>
  <si>
    <t>매</t>
  </si>
  <si>
    <t>금액제외</t>
  </si>
  <si>
    <t>5F8335EC4B2A13E34A360D4017D3FF35037A62</t>
  </si>
  <si>
    <t>58A9C5AF5B2F13C74F1BB9692FACF75F8335EC4B2A13E34A360D4017D3FF35037A62</t>
  </si>
  <si>
    <t>-</t>
  </si>
  <si>
    <t>강관비계</t>
  </si>
  <si>
    <t>강관비계, 비계파이프, 48.6*2.3mm</t>
  </si>
  <si>
    <t>5F8335EC4B2A13E3492F1B8983996FF5F424FF</t>
  </si>
  <si>
    <t>58A9C5AF5B2F13C74F1BB9692FACF75F8335EC4B2A13E3492F1B8983996FF5F424FF</t>
  </si>
  <si>
    <t>강관비계 부속철물</t>
  </si>
  <si>
    <t>클램프 고정, 자동</t>
  </si>
  <si>
    <t>5F8335EC4B2A13E3492F1B8983996FF5F5CA19</t>
  </si>
  <si>
    <t>58A9C5AF5B2F13C74F1BB9692FACF75F8335EC4B2A13E3492F1B8983996FF5F5CA19</t>
  </si>
  <si>
    <t>이음철물, 연결핀</t>
  </si>
  <si>
    <t>5F8335EC4B2A13E3492F1B8983996FF5F5CA1E</t>
  </si>
  <si>
    <t>58A9C5AF5B2F13C74F1BB9692FACF75F8335EC4B2A13E3492F1B8983996FF5F5CA1E</t>
  </si>
  <si>
    <t>볼트/넛트</t>
  </si>
  <si>
    <t>5F8335EC4B2A13E34A360D4017D3FF35037EDC</t>
  </si>
  <si>
    <t>58A9C5AF5B2F13C74F1BB9692FACF75F8335EC4B2A13E34A360D4017D3FF35037EDC</t>
  </si>
  <si>
    <t>CONC인력비빔타설</t>
  </si>
  <si>
    <t>무근울타리기초</t>
  </si>
  <si>
    <t>M3</t>
  </si>
  <si>
    <t>58A9C5AC842413EA487A66BFCDD9C1</t>
  </si>
  <si>
    <t>58A9C5AF5B2F13C74F1BB9692FACF758A9C5AC842413EA487A66BFCDD9C1</t>
  </si>
  <si>
    <t>비계공</t>
  </si>
  <si>
    <t>일반공사 직종</t>
  </si>
  <si>
    <t>인</t>
  </si>
  <si>
    <t>587195A33423139741D829522284B7D71BFF30</t>
  </si>
  <si>
    <t>58A9C5AF5B2F13C74F1BB9692FACF7587195A33423139741D829522284B7D71BFF30</t>
  </si>
  <si>
    <t>보통인부</t>
  </si>
  <si>
    <t>587195A33423139741D829522284B7D71BFF34</t>
  </si>
  <si>
    <t>58A9C5AF5B2F13C74F1BB9692FACF7587195A33423139741D829522284B7D71BFF34</t>
  </si>
  <si>
    <t>공구손료</t>
  </si>
  <si>
    <t>인력품의 5%</t>
  </si>
  <si>
    <t>식</t>
  </si>
  <si>
    <t>59B605974A26131248E3A503BF1F001</t>
  </si>
  <si>
    <t>58A9C5AF5B2F13C74F1BB9692FACF759B605974A26131248E3A503BF1F001</t>
  </si>
  <si>
    <t>굴삭기(무한궤도)</t>
  </si>
  <si>
    <t>0.2㎥</t>
  </si>
  <si>
    <t>HR</t>
  </si>
  <si>
    <t>5FB875EB5A2213504958CCF46F6352EC06F725AF</t>
  </si>
  <si>
    <t>58A9C5AF5B2F13C74F1BB9692FACF75FB875EB5A2213504958CCF46F6352EC06F725AF</t>
  </si>
  <si>
    <t>해체</t>
  </si>
  <si>
    <t>설치품의 40%</t>
  </si>
  <si>
    <t>59B605974A26131248E3A503BF1C002</t>
  </si>
  <si>
    <t>58A9C5AF5B2F13C74F1BB9692FACF759B605974A26131248E3A503BF1C002</t>
  </si>
  <si>
    <t>경비로 적용</t>
  </si>
  <si>
    <t>합계의 100%</t>
  </si>
  <si>
    <t>59B605974A26131248E3A503BF1D003</t>
  </si>
  <si>
    <t xml:space="preserve"> [ 합          계 ]</t>
  </si>
  <si>
    <t>장비대    일     ( 호표 2 )</t>
  </si>
  <si>
    <t>크레인(타이어)</t>
  </si>
  <si>
    <t>20ton</t>
  </si>
  <si>
    <t>5FB875EB5A221373487A5598B7306E0E7ACB3080</t>
  </si>
  <si>
    <t>58A965C4FD2913AF490A7A8E8EA8315FB875EB5A221373487A5598B7306E0E7ACB3080</t>
  </si>
  <si>
    <t>58A965C4FD2913AF490A7A8E8EA83159B605974A26131248E3A503BF1F001</t>
  </si>
  <si>
    <t>시스템비계 설치 및 해체(외부)  10m 이하, 3개월, 발판-2열,내부계단포함  M2  공통 2-7-2   ( 호표 3 )</t>
  </si>
  <si>
    <t>공통 2-7-2</t>
  </si>
  <si>
    <t>수직재</t>
  </si>
  <si>
    <t>48.6mm * 3.800mm</t>
  </si>
  <si>
    <t>본</t>
  </si>
  <si>
    <t>5F8335EC4426131645192DB938C4A9CDDD426E</t>
  </si>
  <si>
    <t>58A9C5AF592C13D54BCC59F40323D15F8335EC4426131645192DB938C4A9CDDD426E</t>
  </si>
  <si>
    <t>48.6mm *   950mm</t>
  </si>
  <si>
    <t>5F8335EC4426131645192DB938C4A9CDDD4147</t>
  </si>
  <si>
    <t>58A9C5AF592C13D54BCC59F40323D15F8335EC4426131645192DB938C4A9CDDD4147</t>
  </si>
  <si>
    <t>수평재</t>
  </si>
  <si>
    <t>42.7mm * 1,829mm</t>
  </si>
  <si>
    <t>5F8335EC4426131645192DB938C4A9CDDD40A1</t>
  </si>
  <si>
    <t>58A9C5AF592C13D54BCC59F40323D15F8335EC4426131645192DB938C4A9CDDD40A1</t>
  </si>
  <si>
    <t>42.7mm *   914mm</t>
  </si>
  <si>
    <t>5F8335EC4426131645192DB938C4A9CDDD47D0</t>
  </si>
  <si>
    <t>58A9C5AF592C13D54BCC59F40323D15F8335EC4426131645192DB938C4A9CDDD47D0</t>
  </si>
  <si>
    <t>난간대</t>
  </si>
  <si>
    <t>42.7mm *  1,829mm</t>
  </si>
  <si>
    <t>5F8335EC4426131645192DB938C4A9CDDD46C9</t>
  </si>
  <si>
    <t>58A9C5AF592C13D54BCC59F40323D15F8335EC4426131645192DB938C4A9CDDD46C9</t>
  </si>
  <si>
    <t>5F8335EC4426131645192DB938C4A9CDDD4522</t>
  </si>
  <si>
    <t>58A9C5AF592C13D54BCC59F40323D15F8335EC4426131645192DB938C4A9CDDD4522</t>
  </si>
  <si>
    <t>안전발판</t>
  </si>
  <si>
    <t>400mm * 1,829mm</t>
  </si>
  <si>
    <t>5F8335EC4426131645192DB938C4A9CDDD441C</t>
  </si>
  <si>
    <t>58A9C5AF592C13D54BCC59F40323D15F8335EC4426131645192DB938C4A9CDDD441C</t>
  </si>
  <si>
    <t>받침철물</t>
  </si>
  <si>
    <t>D34 * 600mm</t>
  </si>
  <si>
    <t>5F8335EC4426131645192DB938C4A9CDDD4B4B</t>
  </si>
  <si>
    <t>58A9C5AF592C13D54BCC59F40323D15F8335EC4426131645192DB938C4A9CDDD4B4B</t>
  </si>
  <si>
    <t>비계버팀대</t>
  </si>
  <si>
    <t>소(300mm*400mm)</t>
  </si>
  <si>
    <t>5F8335EC4426131645192DB938C4A9CDDD4AA4</t>
  </si>
  <si>
    <t>58A9C5AF592C13D54BCC59F40323D15F8335EC4426131645192DB938C4A9CDDD4AA4</t>
  </si>
  <si>
    <t>내부계단</t>
  </si>
  <si>
    <t>400mm * 2,638mm</t>
  </si>
  <si>
    <t>5F8335EC4426131645192DB938C4A9CDDCBCA3</t>
  </si>
  <si>
    <t>58A9C5AF592C13D54BCC59F40323D15F8335EC4426131645192DB938C4A9CDDCBCA3</t>
  </si>
  <si>
    <t>58A9C5AF592C13D54BCC59F40323D1587195A33423139741D829522284B7D71BFF30</t>
  </si>
  <si>
    <t>58A9C5AF592C13D54BCC59F40323D1587195A33423139741D829522284B7D71BFF34</t>
  </si>
  <si>
    <t>시스템비계 설치 및 해체(외부)  10m 초과~20m 이하, 3개월, 발판-2열,내부계단포함  M2  공통 2-7-2   ( 호표 4 )</t>
  </si>
  <si>
    <t>58A9C5AF592C13D54BCC5A9DBADF835F8335EC4426131645192DB938C4A9CDDD426E</t>
  </si>
  <si>
    <t>58A9C5AF592C13D54BCC5A9DBADF835F8335EC4426131645192DB938C4A9CDDD4147</t>
  </si>
  <si>
    <t>58A9C5AF592C13D54BCC5A9DBADF835F8335EC4426131645192DB938C4A9CDDD40A1</t>
  </si>
  <si>
    <t>58A9C5AF592C13D54BCC5A9DBADF835F8335EC4426131645192DB938C4A9CDDD47D0</t>
  </si>
  <si>
    <t>58A9C5AF592C13D54BCC5A9DBADF835F8335EC4426131645192DB938C4A9CDDD46C9</t>
  </si>
  <si>
    <t>58A9C5AF592C13D54BCC5A9DBADF835F8335EC4426131645192DB938C4A9CDDD4522</t>
  </si>
  <si>
    <t>58A9C5AF592C13D54BCC5A9DBADF835F8335EC4426131645192DB938C4A9CDDD441C</t>
  </si>
  <si>
    <t>58A9C5AF592C13D54BCC5A9DBADF835F8335EC4426131645192DB938C4A9CDDD4B4B</t>
  </si>
  <si>
    <t>58A9C5AF592C13D54BCC5A9DBADF835F8335EC4426131645192DB938C4A9CDDD4AA4</t>
  </si>
  <si>
    <t>58A9C5AF592C13D54BCC5A9DBADF835F8335EC4426131645192DB938C4A9CDDCBCA3</t>
  </si>
  <si>
    <t>58A9C5AF592C13D54BCC5A9DBADF83587195A33423139741D829522284B7D71BFF30</t>
  </si>
  <si>
    <t>58A9C5AF592C13D54BCC5A9DBADF83587195A33423139741D829522284B7D71BFF34</t>
  </si>
  <si>
    <t>건축물 현장정리    M2     ( 호표 5 )</t>
  </si>
  <si>
    <t>58A9C5AAD82913E447B6DC4AB9AA96587195A33423139741D829522284B7D71BFF34</t>
  </si>
  <si>
    <t>임시진입로설치  ㅁ100*100*2.3T+합판+목재후로링  M2     ( 호표 6 )</t>
  </si>
  <si>
    <t>각파이프틀설치</t>
  </si>
  <si>
    <t>ㅁ100*100*2.3T</t>
  </si>
  <si>
    <t>호표 35</t>
  </si>
  <si>
    <t>58A9C5AAD82913E447B6DC4AB9ABBC</t>
  </si>
  <si>
    <t>58A9C5AAD82913E447B6DC4AB9ABBF58A9C5AAD82913E447B6DC4AB9ABBC</t>
  </si>
  <si>
    <t>목재후로링널마감</t>
  </si>
  <si>
    <t>호표 36</t>
  </si>
  <si>
    <t>58A945F93E2813E040B966425A6011</t>
  </si>
  <si>
    <t>58A9C5AAD82913E447B6DC4AB9ABBF58A945F93E2813E040B966425A6011</t>
  </si>
  <si>
    <t>비계주위 보호막 설치 및 해체    M2  공통 2-8-6   ( 호표 7 )</t>
  </si>
  <si>
    <t>공통 2-8-6</t>
  </si>
  <si>
    <t>낙하물방지망</t>
  </si>
  <si>
    <t>낙하물방지망, 보호막, PVC코팅, #1500, 1.8*1.8m</t>
  </si>
  <si>
    <t>5F8335EC4B2A13E34A3F602B5F185E694B22C4</t>
  </si>
  <si>
    <t>58A9C5AF582213D441C0590771FBFB5F8335EC4B2A13E34A3F602B5F185E694B22C4</t>
  </si>
  <si>
    <t xml:space="preserve"> - 재료비 별도 -</t>
  </si>
  <si>
    <t>호표 45</t>
  </si>
  <si>
    <t>58A9C5AF582213D441C0590770D5FB</t>
  </si>
  <si>
    <t>58A9C5AF582213D441C0590771FBFB58A9C5AF582213D441C0590770D5FB</t>
  </si>
  <si>
    <t>철골재샌딩    M2     ( 호표 8 )</t>
  </si>
  <si>
    <t>STEEL SHOT</t>
  </si>
  <si>
    <t>1MM기준</t>
  </si>
  <si>
    <t>5F8335EC4426131645192DB938C4A9CEE0DA9B</t>
  </si>
  <si>
    <t>58A985149A2813F7449C65ABCF75A65F8335EC4426131645192DB938C4A9CEE0DA9B</t>
  </si>
  <si>
    <t>공기압축기(이동식)</t>
  </si>
  <si>
    <t>3.5㎥/min</t>
  </si>
  <si>
    <t>호표 46</t>
  </si>
  <si>
    <t>5FB875EB5A2213084BF9F9C657ED862B116EC15D</t>
  </si>
  <si>
    <t>58A985149A2813F7449C65ABCF75A65FB875EB5A2213084BF9F9C657ED862B116EC15D</t>
  </si>
  <si>
    <t>PORTABLE SHOT BLAST</t>
  </si>
  <si>
    <t>5F8335EC4426131645192DB938C4A9CEE0DA9A</t>
  </si>
  <si>
    <t>58A985149A2813F7449C65ABCF75A65F8335EC4426131645192DB938C4A9CEE0DA9A</t>
  </si>
  <si>
    <t>건설폐기물 상차 및 운반비 - 중량 기준</t>
  </si>
  <si>
    <t>중간처리 대상, 15ton 덤프트럭, 30km</t>
  </si>
  <si>
    <t>58A9C5AAD82913DA41EDED7A32644E</t>
  </si>
  <si>
    <t>58A985149A2813F7449C65ABCF75A658A9C5AAD82913DA41EDED7A32644E</t>
  </si>
  <si>
    <t>연마공</t>
  </si>
  <si>
    <t>587195A33423139741D829522284B7D71BFC60</t>
  </si>
  <si>
    <t>58A985149A2813F7449C65ABCF75A6587195A33423139741D829522284B7D71BFC60</t>
  </si>
  <si>
    <t>58A985149A2813F7449C65ABCF75A6587195A33423139741D829522284B7D71BFF34</t>
  </si>
  <si>
    <t>인력품의 2%</t>
  </si>
  <si>
    <t>58A985149A2813F7449C65ABCF75A659B605974A26131248E3A503BF1F001</t>
  </si>
  <si>
    <t>철골재도장  녹막이페인트  M2     ( 호표 9 )</t>
  </si>
  <si>
    <t>녹막이페인트 뿜칠</t>
  </si>
  <si>
    <t>호표 47</t>
  </si>
  <si>
    <t>58A935924121138946CE8BBF7607B7</t>
  </si>
  <si>
    <t>58A985149A2813F7449C65ABCF75A458A935924121138946CE8BBF7607B7</t>
  </si>
  <si>
    <t>철골재도장  조합페인트  M2     ( 호표 10 )</t>
  </si>
  <si>
    <t>조합페인트 뿜칠</t>
  </si>
  <si>
    <t>호표 50</t>
  </si>
  <si>
    <t>58A935924121138946CE89F2893EE1</t>
  </si>
  <si>
    <t>58A985149A2813F7449C65ABCF75A158A935924121138946CE89F2893EE1</t>
  </si>
  <si>
    <t>RHEINZINK PRO 평잇기 설치  외벽, 0.7T+투습방수지+12T내수합판+ㅁ40*40*1.6T@600*1800  M2     ( 호표 11 )</t>
  </si>
  <si>
    <t>RHEINZINK SHEET</t>
  </si>
  <si>
    <t>t:0.7mm P/W FINISH BLUE-GREY</t>
  </si>
  <si>
    <t>5F8335EC422B13034179D6CBE005F0672767F7</t>
  </si>
  <si>
    <t>58A97522B42F13C84D694D6DA1D6785F8335EC422B13034179D6CBE005F0672767F7</t>
  </si>
  <si>
    <t>BUILDING PAPER</t>
  </si>
  <si>
    <t>TYVEK 1560B W:1500mm</t>
  </si>
  <si>
    <t>5F8335EC422B13034179D6CBE005F0660312FB</t>
  </si>
  <si>
    <t>58A97522B42F13C84D694D6DA1D6785F8335EC422B13034179D6CBE005F0660312FB</t>
  </si>
  <si>
    <t>내수합판</t>
  </si>
  <si>
    <t>내수합판, 1급, 12*1220*2440mm</t>
  </si>
  <si>
    <t>5FAE1509212813AA4738EB3E96B3D74A62EDA8</t>
  </si>
  <si>
    <t>58A97522B42F13C84D694D6DA1D6785FAE1509212813AA4738EB3E96B3D74A62EDA8</t>
  </si>
  <si>
    <t>HARDWARE SUPPORT</t>
  </si>
  <si>
    <t>t:2.3mm, □-50*50</t>
  </si>
  <si>
    <t>kg</t>
  </si>
  <si>
    <t>5FF625BDDC2F134E4E6E97E9F6FEC7A992E2C5</t>
  </si>
  <si>
    <t>58A97522B42F13C84D694D6DA1D6785FF625BDDC2F134E4E6E97E9F6FEC7A992E2C5</t>
  </si>
  <si>
    <t>FASTENER &amp; ANCHOR</t>
  </si>
  <si>
    <t>G.I. t:4.0mm</t>
  </si>
  <si>
    <t>set</t>
  </si>
  <si>
    <t>5F8325C7602513EB4BBB7845A5E7BABC25A957</t>
  </si>
  <si>
    <t>58A97522B42F13C84D694D6DA1D6785F8325C7602513EB4BBB7845A5E7BABC25A957</t>
  </si>
  <si>
    <t>FIXED CLIP</t>
  </si>
  <si>
    <t>t:0.5mm STS 30*40*25mm @300mm</t>
  </si>
  <si>
    <t>5F8325C7602513EB4BBB7845A5E7BABC2757CF</t>
  </si>
  <si>
    <t>58A97522B42F13C84D694D6DA1D6785F8325C7602513EB4BBB7845A5E7BABC2757CF</t>
  </si>
  <si>
    <t>S/D SCREW BITS</t>
  </si>
  <si>
    <t>STEEL ∮4.0*19mm</t>
  </si>
  <si>
    <t>5F8325C7602513DA49B730426A042BF9C086B6</t>
  </si>
  <si>
    <t>58A97522B42F13C84D694D6DA1D6785F8325C7602513DA49B730426A042BF9C086B6</t>
  </si>
  <si>
    <t>RHEINZINK 설치비</t>
  </si>
  <si>
    <t>SHEET T:0.7mm, 외벽</t>
  </si>
  <si>
    <t>호표 54</t>
  </si>
  <si>
    <t>58A97522B42F13C8498EFC14E82F5C</t>
  </si>
  <si>
    <t>58A97522B42F13C84D694D6DA1D67858A97522B42F13C8498EFC14E82F5C</t>
  </si>
  <si>
    <t>바탕재료 설치비</t>
  </si>
  <si>
    <t>외벽</t>
  </si>
  <si>
    <t>호표 55</t>
  </si>
  <si>
    <t>58A97522B42F13C8498EFC1695E541</t>
  </si>
  <si>
    <t>58A97522B42F13C84D694D6DA1D67858A97522B42F13C8498EFC1695E541</t>
  </si>
  <si>
    <t>RHEINZINK PRO 평잇기 설치  외벽, 0.7T+투습방수지+12T내수합판+150T우레탄뿜칠(준불연)+ㅁ40*40*1.6T@600*1800  M2     ( 호표 12 )</t>
  </si>
  <si>
    <t>58A97522B42F13C84D694D6DA1D67A5F8335EC422B13034179D6CBE005F0672767F7</t>
  </si>
  <si>
    <t>58A97522B42F13C84D694D6DA1D67A5F8335EC422B13034179D6CBE005F0660312FB</t>
  </si>
  <si>
    <t>58A97522B42F13C84D694D6DA1D67A5FAE1509212813AA4738EB3E96B3D74A62EDA8</t>
  </si>
  <si>
    <t>58A97522B42F13C84D694D6DA1D67A5FF625BDDC2F134E4E6E97E9F6FEC7A992E2C5</t>
  </si>
  <si>
    <t>58A97522B42F13C84D694D6DA1D67A5F8325C7602513EB4BBB7845A5E7BABC25A957</t>
  </si>
  <si>
    <t>58A97522B42F13C84D694D6DA1D67A5F8325C7602513EB4BBB7845A5E7BABC2757CF</t>
  </si>
  <si>
    <t>58A97522B42F13C84D694D6DA1D67A5F8325C7602513DA49B730426A042BF9C086B6</t>
  </si>
  <si>
    <t>58A97522B42F13C84D694D6DA1D67A58A97522B42F13C8498EFC14E82F5C</t>
  </si>
  <si>
    <t>58A97522B42F13C84D694D6DA1D67A58A97522B42F13C8498EFC1695E541</t>
  </si>
  <si>
    <t>우레탄폼뿜칠(준불연)</t>
  </si>
  <si>
    <t>150mm</t>
  </si>
  <si>
    <t>호표 56</t>
  </si>
  <si>
    <t>58A925AEDA2613424148840A5E1B5E</t>
  </si>
  <si>
    <t>58A97522B42F13C84D694D6DA1D67A58A925AEDA2613424148840A5E1B5E</t>
  </si>
  <si>
    <t>스테인리스사다리  600*8400, D65*6T+60*6T+38.1+27.1  개     ( 호표 13 )</t>
  </si>
  <si>
    <t>스텐레스강관설치</t>
  </si>
  <si>
    <t>D65*6T</t>
  </si>
  <si>
    <t>호표 58</t>
  </si>
  <si>
    <t>58A9752E6B2213DD45CD7D4B8F0300</t>
  </si>
  <si>
    <t>58A9752E6B2213DD45CD7D4B8F030358A9752E6B2213DD45CD7D4B8F0300</t>
  </si>
  <si>
    <t>D60*6T</t>
  </si>
  <si>
    <t>호표 59</t>
  </si>
  <si>
    <t>58A9752E6B2213DD45CD7D4B8F0301</t>
  </si>
  <si>
    <t>58A9752E6B2213DD45CD7D4B8F030358A9752E6B2213DD45CD7D4B8F0301</t>
  </si>
  <si>
    <t>D38.1</t>
  </si>
  <si>
    <t>호표 60</t>
  </si>
  <si>
    <t>58A9752E6B2213DD45CD7D4B8F030E</t>
  </si>
  <si>
    <t>58A9752E6B2213DD45CD7D4B8F030358A9752E6B2213DD45CD7D4B8F030E</t>
  </si>
  <si>
    <t>D27.1</t>
  </si>
  <si>
    <t>호표 61</t>
  </si>
  <si>
    <t>58A9752E6B2213DD45CD7D4B8F030F</t>
  </si>
  <si>
    <t>58A9752E6B2213DD45CD7D4B8F030358A9752E6B2213DD45CD7D4B8F030F</t>
  </si>
  <si>
    <t>강화유리난간설치  D65*6T+12T강화유리, H:1000  M     ( 호표 14 )</t>
  </si>
  <si>
    <t>58A9752F0C2013EF4AC8189924B8BE58A9752E6B2213DD45CD7D4B8F0300</t>
  </si>
  <si>
    <t>강화유리</t>
  </si>
  <si>
    <t>강화유리, 투명, 12mm</t>
  </si>
  <si>
    <t>5F8335EC45201362471745496BE81CCFF79AA2</t>
  </si>
  <si>
    <t>58A9752F0C2013EF4AC8189924B8BE5F8335EC45201362471745496BE81CCFF79AA2</t>
  </si>
  <si>
    <t>창호유리설치 / 판유리</t>
  </si>
  <si>
    <t>유리두께 12mm 이하</t>
  </si>
  <si>
    <t>호표 65</t>
  </si>
  <si>
    <t>58A915438720135E4719C545992C56</t>
  </si>
  <si>
    <t>58A9752F0C2013EF4AC8189924B8BE58A915438720135E4719C545992C56</t>
  </si>
  <si>
    <t>안전필름</t>
  </si>
  <si>
    <t>5F8335EC4426131646201E695AE65BCD564438</t>
  </si>
  <si>
    <t>58A9752F0C2013EF4AC8189924B8BE5F8335EC4426131646201E695AE65BCD564438</t>
  </si>
  <si>
    <t>메쉬형점검구설치  900*900  개소     ( 호표 15 )</t>
  </si>
  <si>
    <t>점검구</t>
  </si>
  <si>
    <t>AL(백색), 600*600mm</t>
  </si>
  <si>
    <t>5F8335EC452013624562B1F516995F8E41C8D3</t>
  </si>
  <si>
    <t>58A975250D2B13D24E5447F6243D305F8335EC452013624562B1F516995F8E41C8D3</t>
  </si>
  <si>
    <t>잡재료</t>
  </si>
  <si>
    <t>주재료비의 3%</t>
  </si>
  <si>
    <t>58A975250D2B13D24E5447F6243D3059B605974A26131248E3A503BF1F001</t>
  </si>
  <si>
    <t>내장공</t>
  </si>
  <si>
    <t>587195A33423139741D829522284B7D71BFC62</t>
  </si>
  <si>
    <t>58A975250D2B13D24E5447F6243D30587195A33423139741D829522284B7D71BFC62</t>
  </si>
  <si>
    <t>58A975250D2B13D24E5447F6243D30587195A33423139741D829522284B7D71BFF34</t>
  </si>
  <si>
    <t>인력품의 3%</t>
  </si>
  <si>
    <t>58A975250D2B13D24E5447F6243D3059B605974A26131248E3A503BF1C002</t>
  </si>
  <si>
    <t>점검통로설치  W:1000, ㅁ100*100*2.3T+9T무늬형강판  M     ( 호표 16 )</t>
  </si>
  <si>
    <t>일반구조용각형강관</t>
  </si>
  <si>
    <t>일반구조용각형강관, 각형강관, 100*100*2.3mm</t>
  </si>
  <si>
    <t>5FF625BDDC2F134E4E6E97E9F430F5B390243C</t>
  </si>
  <si>
    <t>58A975219420132241F319DB4FD4125FF625BDDC2F134E4E6E97E9F430F5B390243C</t>
  </si>
  <si>
    <t>무늬강판</t>
  </si>
  <si>
    <t>무늬강판, 9.0mm</t>
  </si>
  <si>
    <t>5F8335EC422B13034178C9B25A40E0FD2A7973</t>
  </si>
  <si>
    <t>58A975219420132241F319DB4FD4125F8335EC422B13034178C9B25A40E0FD2A7973</t>
  </si>
  <si>
    <t>각종 잡철물 제작 설치</t>
  </si>
  <si>
    <t>철재, 간단</t>
  </si>
  <si>
    <t>호표 37</t>
  </si>
  <si>
    <t>58A97521912413D5449BB64C89254C</t>
  </si>
  <si>
    <t>58A975219420132241F319DB4FD41258A97521912413D5449BB64C89254C</t>
  </si>
  <si>
    <t>녹막이페인트 붓칠(재료비 미포함)</t>
  </si>
  <si>
    <t>철재면, 1회 2종</t>
  </si>
  <si>
    <t>호표 66</t>
  </si>
  <si>
    <t>58A93590932A13044C4130267774B5</t>
  </si>
  <si>
    <t>58A975219420132241F319DB4FD41258A93590932A13044C4130267774B5</t>
  </si>
  <si>
    <t>유성페인트 붓칠(재료비 미포함)</t>
  </si>
  <si>
    <t>철재면, 2회 1급</t>
  </si>
  <si>
    <t>호표 67</t>
  </si>
  <si>
    <t>58A935936627139043A30C7C9CB246</t>
  </si>
  <si>
    <t>58A975219420132241F319DB4FD41258A935936627139043A30C7C9CB246</t>
  </si>
  <si>
    <t>철강설</t>
  </si>
  <si>
    <t>철강설, 고철, 작업설부산물</t>
  </si>
  <si>
    <t>수집상차도</t>
  </si>
  <si>
    <t>5FAE15092A2E134B4A9FBE7300C71247313DAC</t>
  </si>
  <si>
    <t>58A975219420132241F319DB4FD4125FAE15092A2E134B4A9FBE7300C71247313DAC</t>
  </si>
  <si>
    <t>창호유리설치 / 복층유리  유리두께 24mm 이하  M2  건축 10-3-1   ( 호표 17 )</t>
  </si>
  <si>
    <t>건축 10-3-1</t>
  </si>
  <si>
    <t>유리공</t>
  </si>
  <si>
    <t>587195A33423139741D829522284B7D71BFD0D</t>
  </si>
  <si>
    <t>58A9154CE32C139B4EA31D5C4EB8C8587195A33423139741D829522284B7D71BFD0D</t>
  </si>
  <si>
    <t>58A9154CE32C139B4EA31D5C4EB8C8587195A33423139741D829522284B7D71BFF34</t>
  </si>
  <si>
    <t>창호유리설치 / 복층유리  유리두께 42mm 이하  M2     ( 호표 18 )</t>
  </si>
  <si>
    <t>58A9154CE32C139B4EA31D5C4EBB99587195A33423139741D829522284B7D71BFD0D</t>
  </si>
  <si>
    <t>58A9154CE32C139B4EA31D5C4EBB99587195A33423139741D829522284B7D71BFF34</t>
  </si>
  <si>
    <t>복층유리주위 코킹  5*5, 실리콘  M  건축 6-6-1   ( 호표 19 )</t>
  </si>
  <si>
    <t>건축 6-6-1</t>
  </si>
  <si>
    <t>실링재</t>
  </si>
  <si>
    <t>실링재, 실리콘, 비초산, 유리용, 창호주위</t>
  </si>
  <si>
    <t>L</t>
  </si>
  <si>
    <t>5F8325C4932213D34B41EB4B90DBADE323C299</t>
  </si>
  <si>
    <t>58A9154CEA27131B4EE5A87E42A0CC5F8325C4932213D34B41EB4B90DBADE323C299</t>
  </si>
  <si>
    <t>웨더씰    M     ( 호표 20 )</t>
  </si>
  <si>
    <t>실링재, 실리콘, 비초산, 구조용</t>
  </si>
  <si>
    <t>5F8325C4932213D34B41EB4B90DBADE323C297</t>
  </si>
  <si>
    <t>58A9154CEA27131B4EE5A87E42A1D35F8325C4932213D34B41EB4B90DBADE323C297</t>
  </si>
  <si>
    <t>수밀코킹</t>
  </si>
  <si>
    <t>재료비 별도</t>
  </si>
  <si>
    <t>호표 69</t>
  </si>
  <si>
    <t>58A955D9C42013964C7FE7E11B5510</t>
  </si>
  <si>
    <t>58A9154CEA27131B4EE5A87E42A1D358A955D9C42013964C7FE7E11B5510</t>
  </si>
  <si>
    <t>구조코킹    M     ( 호표 21 )</t>
  </si>
  <si>
    <t>58A9154CEA27131B4EE5A87E42A1D05F8325C4932213D34B41EB4B90DBADE323C297</t>
  </si>
  <si>
    <t>58A9154CEA27131B4EE5A87E42A1D058A955D9C42013964C7FE7E11B5510</t>
  </si>
  <si>
    <t>노턴테이프    M     ( 호표 22 )</t>
  </si>
  <si>
    <t>5F8335EC4426131645192DB938C4A9CDDF7174</t>
  </si>
  <si>
    <t>58A9154CEA27131B4EE5A87E42A1D15F8335EC4426131645192DB938C4A9CDDF7174</t>
  </si>
  <si>
    <t>유리철거  TPG 등 포함  M2     ( 호표 23 )</t>
  </si>
  <si>
    <t>창호공</t>
  </si>
  <si>
    <t>587195A33423139741D829522284B7D71BFD0C</t>
  </si>
  <si>
    <t>58A8C5C3712B13C6496DF51045A144587195A33423139741D829522284B7D71BFD0C</t>
  </si>
  <si>
    <t>58A8C5C3712B13C6496DF51045A144587195A33423139741D829522284B7D71BFF34</t>
  </si>
  <si>
    <t>소모재료 및 공구손료</t>
  </si>
  <si>
    <t>합계의 1%</t>
  </si>
  <si>
    <t>58A8C5C3712B13C6496DF51045A14459B605974A26131248E3A503BF1F001</t>
  </si>
  <si>
    <t>화단철거    M2     ( 호표 24 )</t>
  </si>
  <si>
    <t>58A8C5C3712B13C6496DF51045A26B587195A33423139741D829522284B7D71BFF34</t>
  </si>
  <si>
    <t>58A8C5C3712B13C6496DF51045A26B59B605974A26131248E3A503BF1F001</t>
  </si>
  <si>
    <t>난간철거    M     ( 호표 25 )</t>
  </si>
  <si>
    <t>58A8C5C3712B13C6496DF51045A371587195A33423139741D829522284B7D71BFF34</t>
  </si>
  <si>
    <t>58A8C5C3712B13C6496DF51045A37159B605974A26131248E3A503BF1F001</t>
  </si>
  <si>
    <t>알루미늄시트철거    M2     ( 호표 26 )</t>
  </si>
  <si>
    <t>58A8C5C3712B13C6496DF51045A418587195A33423139741D829522284B7D71BFF34</t>
  </si>
  <si>
    <t>58A8C5C3712B13C6496DF51045A41859B605974A26131248E3A503BF1F001</t>
  </si>
  <si>
    <t>처마홈통철거    M     ( 호표 27 )</t>
  </si>
  <si>
    <t>58A8C5C3712B13C6496DF51045A53F587195A33423139741D829522284B7D71BFF34</t>
  </si>
  <si>
    <t>58A8C5C3712B13C6496DF51045A53F59B605974A26131248E3A503BF1F001</t>
  </si>
  <si>
    <t>선홈통철거    M     ( 호표 28 )</t>
  </si>
  <si>
    <t>58A8C5C3712B13C6496DF51045A53A587195A33423139741D829522284B7D71BFF34</t>
  </si>
  <si>
    <t>58A8C5C3712B13C6496DF51045A53A59B605974A26131248E3A503BF1F001</t>
  </si>
  <si>
    <t>석고보드철거  틀포함  M2     ( 호표 29 )</t>
  </si>
  <si>
    <t>58A8C5C3712B13C6496DF51045A6C6587195A33423139741D829522284B7D71BFF34</t>
  </si>
  <si>
    <t>58A8C5C3712B13C6496DF51045A6C659B605974A26131248E3A503BF1F001</t>
  </si>
  <si>
    <t>조명철거    EA     ( 호표 30 )</t>
  </si>
  <si>
    <t>58A8C5C3712B13C6496DF51045A7EC587195A33423139741D829522284B7D71BFF34</t>
  </si>
  <si>
    <t>58A8C5C3712B13C6496DF51045A7EC59B605974A26131248E3A503BF1F001</t>
  </si>
  <si>
    <t>CONC인력비빔타설  무근울타리기초  M3  토목 6-1-1   ( 호표 31 )</t>
  </si>
  <si>
    <t>호표 31</t>
  </si>
  <si>
    <t>토목 6-1-1</t>
  </si>
  <si>
    <t>시멘트</t>
  </si>
  <si>
    <t>시멘트, 분공장도</t>
  </si>
  <si>
    <t>5F8335EC4325138442F21F5A475E3898DF03B8</t>
  </si>
  <si>
    <t>58A9C5AC842413EA487A66BFCDD9C15F8335EC4325138442F21F5A475E3898DF03B8</t>
  </si>
  <si>
    <t>모래</t>
  </si>
  <si>
    <t>모래, 서울, 세척사, 도착도</t>
  </si>
  <si>
    <t>5FAE1509222A13EF4B2D111E59F3153DD687AE</t>
  </si>
  <si>
    <t>58A9C5AC842413EA487A66BFCDD9C15FAE1509222A13EF4B2D111E59F3153DD687AE</t>
  </si>
  <si>
    <t>자갈</t>
  </si>
  <si>
    <t>자갈, 서울, 도착도, #57</t>
  </si>
  <si>
    <t>5FAE1509222A13EF4A072CAD5A93CD08B9AE6B</t>
  </si>
  <si>
    <t>58A9C5AC842413EA487A66BFCDD9C15FAE1509222A13EF4A072CAD5A93CD08B9AE6B</t>
  </si>
  <si>
    <t>인력비빔 콘크리트 타설</t>
  </si>
  <si>
    <t>소형구조물 - 17년 1분기 삭제</t>
  </si>
  <si>
    <t>58A9957C1B2713D34D0D6B1AFC4FA8</t>
  </si>
  <si>
    <t>58A9C5AC842413EA487A66BFCDD9C158A9957C1B2713D34D0D6B1AFC4FA8</t>
  </si>
  <si>
    <t>58A9C5AC842413EA487A66BFCDD9C159B605974A26131248E3A503BF1C002</t>
  </si>
  <si>
    <t>굴삭기(무한궤도)  0.2㎥  HR  공통 8-3,4(0201)   ( 호표 32 )</t>
  </si>
  <si>
    <t>호표 32</t>
  </si>
  <si>
    <t>공통 8-3,4(0201)</t>
  </si>
  <si>
    <t>A</t>
  </si>
  <si>
    <t>대</t>
  </si>
  <si>
    <t>천원</t>
  </si>
  <si>
    <t>5FB875EB5A2213504958CCF46F6352EC06F725</t>
  </si>
  <si>
    <t>5FB875EB5A2213504958CCF46F6352EC06F725AF5FB875EB5A2213504958CCF46F6352EC06F725</t>
  </si>
  <si>
    <t>경유</t>
  </si>
  <si>
    <t>경유, 저유황</t>
  </si>
  <si>
    <t>5FAE55E2852F13A047266CC51098AB753B5C15</t>
  </si>
  <si>
    <t>5FB875EB5A2213504958CCF46F6352EC06F725AF5FAE55E2852F13A047266CC51098AB753B5C15</t>
  </si>
  <si>
    <t>주연료비의 21%</t>
  </si>
  <si>
    <t>5FB875EB5A2213504958CCF46F6352EC06F725AF59B605974A26131248E3A503BF1F001</t>
  </si>
  <si>
    <t>건설기계운전사</t>
  </si>
  <si>
    <t>587195A33423139741D829522284B7D71BFB53</t>
  </si>
  <si>
    <t>5FB875EB5A2213504958CCF46F6352EC06F725AF587195A33423139741D829522284B7D71BFB53</t>
  </si>
  <si>
    <t>인력비빔 콘크리트 타설  소형구조물 - 17년 1분기 삭제  M3  토목 6-1-1.1   ( 호표 33 )</t>
  </si>
  <si>
    <t>호표 33</t>
  </si>
  <si>
    <t>토목 6-1-1.1</t>
  </si>
  <si>
    <t>콘크리트공</t>
  </si>
  <si>
    <t>587195A33423139741D829522284B7D71BFE2C</t>
  </si>
  <si>
    <t>58A9957C1B2713D34D0D6B1AFC4FA8587195A33423139741D829522284B7D71BFE2C</t>
  </si>
  <si>
    <t>58A9957C1B2713D34D0D6B1AFC4FA8587195A33423139741D829522284B7D71BFF34</t>
  </si>
  <si>
    <t>크레인(타이어)  20ton  HR  공통 8-3,4(2104)   ( 호표 34 )</t>
  </si>
  <si>
    <t>호표 34</t>
  </si>
  <si>
    <t>공통 8-3,4(2104)</t>
  </si>
  <si>
    <t>5FB875EB5A221373487A5598B7306E0E7ACB30</t>
  </si>
  <si>
    <t>5FB875EB5A221373487A5598B7306E0E7ACB30805FB875EB5A221373487A5598B7306E0E7ACB30</t>
  </si>
  <si>
    <t>5FB875EB5A221373487A5598B7306E0E7ACB30805FAE55E2852F13A047266CC51098AB753B5C15</t>
  </si>
  <si>
    <t>주연료비의 39%</t>
  </si>
  <si>
    <t>5FB875EB5A221373487A5598B7306E0E7ACB308059B605974A26131248E3A503BF1F001</t>
  </si>
  <si>
    <t>5FB875EB5A221373487A5598B7306E0E7ACB3080587195A33423139741D829522284B7D71BFB53</t>
  </si>
  <si>
    <t>각파이프틀설치  ㅁ100*100*2.3T  M     ( 호표 35 )</t>
  </si>
  <si>
    <t>58A9C5AAD82913E447B6DC4AB9ABBC5FF625BDDC2F134E4E6E97E9F430F5B390243C</t>
  </si>
  <si>
    <t>58A9C5AAD82913E447B6DC4AB9ABBC58A97521912413D5449BB64C89254C</t>
  </si>
  <si>
    <t>녹막이페인트 붓칠</t>
  </si>
  <si>
    <t>철재면, 1회 1종</t>
  </si>
  <si>
    <t>호표 38</t>
  </si>
  <si>
    <t>58A93590932A13044C4130271EFE7E</t>
  </si>
  <si>
    <t>58A9C5AAD82913E447B6DC4AB9ABBC58A93590932A13044C4130271EFE7E</t>
  </si>
  <si>
    <t>목재후로링널마감    M2  건축 4-1-3,4   ( 호표 36 )</t>
  </si>
  <si>
    <t>건축 4-1-3,4</t>
  </si>
  <si>
    <t>마루바탕 설치</t>
  </si>
  <si>
    <t>합판 깔기 기준</t>
  </si>
  <si>
    <t>호표 39</t>
  </si>
  <si>
    <t>58A945F9392013C047CF4B4DF968EB</t>
  </si>
  <si>
    <t>58A945F93E2813E040B966425A601158A945F9392013C047CF4B4DF968EB</t>
  </si>
  <si>
    <t>보통합판</t>
  </si>
  <si>
    <t>보통합판, 1급, 12*1220*2440mm</t>
  </si>
  <si>
    <t>5FAE1509212813AA4738EB3E96B3D74A62E9C2</t>
  </si>
  <si>
    <t>58A945F93E2813E040B966425A60115FAE1509212813AA4738EB3E96B3D74A62E9C2</t>
  </si>
  <si>
    <t>각종 잡철물 제작 설치  철재, 간단  kg  건축 8-4-1   ( 호표 37 )</t>
  </si>
  <si>
    <t>건축 8-4-1</t>
  </si>
  <si>
    <t>각종 잡철물 제작</t>
  </si>
  <si>
    <t>호표 40</t>
  </si>
  <si>
    <t>58A97521912413D54498E3F47A95E0</t>
  </si>
  <si>
    <t>58A97521912413D5449BB64C89254C58A97521912413D54498E3F47A95E0</t>
  </si>
  <si>
    <t>각종 잡철물 설치</t>
  </si>
  <si>
    <t>호표 41</t>
  </si>
  <si>
    <t>58A97521912413D54498E3F501675F</t>
  </si>
  <si>
    <t>58A97521912413D5449BB64C89254C58A97521912413D54498E3F501675F</t>
  </si>
  <si>
    <t>녹막이페인트 붓칠  철재면, 1회 1종  M2  건축 11-2-6   ( 호표 38 )</t>
  </si>
  <si>
    <t>건축 11-2-6</t>
  </si>
  <si>
    <t>녹막이 페인트칠</t>
  </si>
  <si>
    <t>철재면 1회 노무비</t>
  </si>
  <si>
    <t>호표 42</t>
  </si>
  <si>
    <t>58A93590932A13044C402BE3E1BF21</t>
  </si>
  <si>
    <t>58A93590932A13044C4130271EFE7E58A93590932A13044C402BE3E1BF21</t>
  </si>
  <si>
    <t>녹막이 페인트칠 재료비</t>
  </si>
  <si>
    <t>철재면, 1회, 1종</t>
  </si>
  <si>
    <t>호표 43</t>
  </si>
  <si>
    <t>58A93590932A13044C402ADCF1954B</t>
  </si>
  <si>
    <t>58A93590932A13044C4130271EFE7E58A93590932A13044C402ADCF1954B</t>
  </si>
  <si>
    <t>마루바탕 설치  합판 깔기 기준  M2  건축 4-1-3   ( 호표 39 )</t>
  </si>
  <si>
    <t>건축 4-1-3</t>
  </si>
  <si>
    <t>건축목공</t>
  </si>
  <si>
    <t>587195A33423139741D829522284B7D71BFD0B</t>
  </si>
  <si>
    <t>58A945F9392013C047CF4B4DF968EB587195A33423139741D829522284B7D71BFD0B</t>
  </si>
  <si>
    <t>58A945F9392013C047CF4B4DF968EB587195A33423139741D829522284B7D71BFF34</t>
  </si>
  <si>
    <t>인력품의 4%</t>
  </si>
  <si>
    <t>58A945F9392013C047CF4B4DF968EB59B605974A26131248E3A503BF1F001</t>
  </si>
  <si>
    <t>각종 잡철물 제작  철재, 간단  kg  건축 8-4-1   ( 호표 40 )</t>
  </si>
  <si>
    <t>용접봉(연강용)</t>
  </si>
  <si>
    <t>3.2(KSE4301)</t>
  </si>
  <si>
    <t>5F9D950DA12013A4476CC74F7CA647C372B094</t>
  </si>
  <si>
    <t>58A97521912413D54498E3F47A95E05F9D950DA12013A4476CC74F7CA647C372B094</t>
  </si>
  <si>
    <t>산소가스</t>
  </si>
  <si>
    <t>기체</t>
  </si>
  <si>
    <t>대기압상태기준</t>
  </si>
  <si>
    <t>5FAE252F222B13384DD3F817BC8CEEA6458500</t>
  </si>
  <si>
    <t>58A97521912413D54498E3F47A95E05FAE252F222B13384DD3F817BC8CEEA6458500</t>
  </si>
  <si>
    <t>아세틸렌가스</t>
  </si>
  <si>
    <t>아세틸렌가스, kg</t>
  </si>
  <si>
    <t>5FAE55E2842D13524302FCB67F2FCB9A6FE143</t>
  </si>
  <si>
    <t>58A97521912413D54498E3F47A95E05FAE55E2842D13524302FCB67F2FCB9A6FE143</t>
  </si>
  <si>
    <t>용접기(교류)</t>
  </si>
  <si>
    <t>500Amp</t>
  </si>
  <si>
    <t>호표 44</t>
  </si>
  <si>
    <t>5FB875EB5A22132B41BF5D43EDD3C80834569BD0</t>
  </si>
  <si>
    <t>58A97521912413D54498E3F47A95E05FB875EB5A22132B41BF5D43EDD3C80834569BD0</t>
  </si>
  <si>
    <t>일반경비</t>
  </si>
  <si>
    <t>전력</t>
  </si>
  <si>
    <t>kwh</t>
  </si>
  <si>
    <t>58E48571F622133644EDE67BF562D0209FBA1D</t>
  </si>
  <si>
    <t>58A97521912413D54498E3F47A95E058E48571F622133644EDE67BF562D0209FBA1D</t>
  </si>
  <si>
    <t>철공</t>
  </si>
  <si>
    <t>587195A33423139741D829522284B7D71BFF3F</t>
  </si>
  <si>
    <t>58A97521912413D54498E3F47A95E0587195A33423139741D829522284B7D71BFF3F</t>
  </si>
  <si>
    <t>58A97521912413D54498E3F47A95E0587195A33423139741D829522284B7D71BFF34</t>
  </si>
  <si>
    <t>용접공</t>
  </si>
  <si>
    <t>587195A33423139741D829522284B7D71BFE2D</t>
  </si>
  <si>
    <t>58A97521912413D54498E3F47A95E0587195A33423139741D829522284B7D71BFE2D</t>
  </si>
  <si>
    <t>특별인부</t>
  </si>
  <si>
    <t>587195A33423139741D829522284B7D71BFF35</t>
  </si>
  <si>
    <t>58A97521912413D54498E3F47A95E0587195A33423139741D829522284B7D71BFF35</t>
  </si>
  <si>
    <t>58A97521912413D54498E3F47A95E059B605974A26131248E3A503BF1F001</t>
  </si>
  <si>
    <t>각종 잡철물 설치  철재, 간단  kg  건축 8-4-1   ( 호표 41 )</t>
  </si>
  <si>
    <t>58A97521912413D54498E3F501675F5F9D950DA12013A4476CC74F7CA647C372B094</t>
  </si>
  <si>
    <t>58A97521912413D54498E3F501675F5FAE252F222B13384DD3F817BC8CEEA6458500</t>
  </si>
  <si>
    <t>58A97521912413D54498E3F501675F5FAE55E2842D13524302FCB67F2FCB9A6FE143</t>
  </si>
  <si>
    <t>58A97521912413D54498E3F501675F5FB875EB5A22132B41BF5D43EDD3C80834569BD0</t>
  </si>
  <si>
    <t>58A97521912413D54498E3F501675F58E48571F622133644EDE67BF562D0209FBA1D</t>
  </si>
  <si>
    <t>58A97521912413D54498E3F501675F587195A33423139741D829522284B7D71BFF3F</t>
  </si>
  <si>
    <t>58A97521912413D54498E3F501675F587195A33423139741D829522284B7D71BFF34</t>
  </si>
  <si>
    <t>58A97521912413D54498E3F501675F587195A33423139741D829522284B7D71BFE2D</t>
  </si>
  <si>
    <t>58A97521912413D54498E3F501675F587195A33423139741D829522284B7D71BFF35</t>
  </si>
  <si>
    <t>58A97521912413D54498E3F501675F59B605974A26131248E3A503BF1F001</t>
  </si>
  <si>
    <t>녹막이 페인트칠  철재면 1회 노무비  M2  건축 11-2-6   ( 호표 42 )</t>
  </si>
  <si>
    <t>도장공</t>
  </si>
  <si>
    <t>587195A33423139741D829522284B7D71BFD01</t>
  </si>
  <si>
    <t>58A93590932A13044C402BE3E1BF21587195A33423139741D829522284B7D71BFD01</t>
  </si>
  <si>
    <t>58A93590932A13044C402BE3E1BF21587195A33423139741D829522284B7D71BFF34</t>
  </si>
  <si>
    <t>공구손료 및 잡재료비</t>
  </si>
  <si>
    <t>58A93590932A13044C402BE3E1BF2159B605974A26131248E3A503BF1F001</t>
  </si>
  <si>
    <t>녹막이 페인트칠 재료비  철재면, 1회, 1종  M2     ( 호표 43 )</t>
  </si>
  <si>
    <t>방청페인트</t>
  </si>
  <si>
    <t>방청페인트, KSM6030-1종1류, 광명단페인트</t>
  </si>
  <si>
    <t>5F8325C4932213D3499D7426EBD350F26E290D</t>
  </si>
  <si>
    <t>58A93590932A13044C402ADCF1954B5F8325C4932213D3499D7426EBD350F26E290D</t>
  </si>
  <si>
    <t>시너</t>
  </si>
  <si>
    <t>시너, KSM6060, 1종</t>
  </si>
  <si>
    <t>5F8325C4932213D3441203BA0C2D28A13D707C</t>
  </si>
  <si>
    <t>58A93590932A13044C402ADCF1954B5F8325C4932213D3441203BA0C2D28A13D707C</t>
  </si>
  <si>
    <t>58A93590932A13044C402ADCF1954B59B605974A26131248E3A503BF1F001</t>
  </si>
  <si>
    <t>용접기(교류)  500Amp  HR  공통 8-3(7611)   ( 호표 44 )</t>
  </si>
  <si>
    <t>공통 8-3(7611)</t>
  </si>
  <si>
    <t>5FB875EB5A22132B41BF5D43EDD3C80834569B</t>
  </si>
  <si>
    <t>5FB875EB5A22132B41BF5D43EDD3C80834569BD05FB875EB5A22132B41BF5D43EDD3C80834569B</t>
  </si>
  <si>
    <t>비계주위 보호막 설치 및 해체   - 재료비 별도 -  M2  공통 2-8-6   ( 호표 45 )</t>
  </si>
  <si>
    <t>58A9C5AF582213D441C0590770D5FB587195A33423139741D829522284B7D71BFF30</t>
  </si>
  <si>
    <t>공기압축기(이동식)  3.5㎥/min  HR  공통 8-3,4(5205)   ( 호표 46 )</t>
  </si>
  <si>
    <t>공통 8-3,4(5205)</t>
  </si>
  <si>
    <t>5FB875EB5A2213084BF9F9C657ED862B116EC1</t>
  </si>
  <si>
    <t>5FB875EB5A2213084BF9F9C657ED862B116EC15D5FB875EB5A2213084BF9F9C657ED862B116EC1</t>
  </si>
  <si>
    <t>5FB875EB5A2213084BF9F9C657ED862B116EC15D5FAE55E2852F13A047266CC51098AB753B5C15</t>
  </si>
  <si>
    <t>주연료비의 16%</t>
  </si>
  <si>
    <t>5FB875EB5A2213084BF9F9C657ED862B116EC15D59B605974A26131248E3A503BF1F001</t>
  </si>
  <si>
    <t>5FB875EB5A2213084BF9F9C657ED862B116EC15D587195A33423139741D829522284B7D71BFB53</t>
  </si>
  <si>
    <t>녹막이페인트 뿜칠    M2  건축 11-2-3   ( 호표 47 )</t>
  </si>
  <si>
    <t>건축 11-2-3</t>
  </si>
  <si>
    <t>1회 노무비</t>
  </si>
  <si>
    <t>호표 48</t>
  </si>
  <si>
    <t>58A935924121138946CE8A9973AE69</t>
  </si>
  <si>
    <t>58A935924121138946CE8BBF7607B758A935924121138946CE8A9973AE69</t>
  </si>
  <si>
    <t>58A935924121138946CE8BBF7607B758A93590932A13044C402ADCF1954B</t>
  </si>
  <si>
    <t>녹막이페인트 뿜칠  1회 노무비  M2  건축 11-2-3   ( 호표 48 )</t>
  </si>
  <si>
    <t>10M2</t>
  </si>
  <si>
    <t>호표 49</t>
  </si>
  <si>
    <t>58A935924121138946CE8A9973AAF2</t>
  </si>
  <si>
    <t>58A935924121138946CE8A9973AE6958A935924121138946CE8A9973AAF2</t>
  </si>
  <si>
    <t>녹막이페인트 뿜칠  1회 노무비  10M2  건축 11-2-3   ( 호표 49 )</t>
  </si>
  <si>
    <t>58A935924121138946CE8A9973AAF2587195A33423139741D829522284B7D71BFD01</t>
  </si>
  <si>
    <t>58A935924121138946CE8A9973AAF2587195A33423139741D829522284B7D71BFF34</t>
  </si>
  <si>
    <t>인력품의 12%</t>
  </si>
  <si>
    <t>58A935924121138946CE8A9973AAF259B605974A26131248E3A503BF1F001</t>
  </si>
  <si>
    <t>조합페인트 뿜칠    M2  건축 11-2-3   ( 호표 50 )</t>
  </si>
  <si>
    <t>2회 노무비</t>
  </si>
  <si>
    <t>호표 51</t>
  </si>
  <si>
    <t>58A935924121138946CE8A9973AD46</t>
  </si>
  <si>
    <t>58A935924121138946CE89F2893EE158A935924121138946CE8A9973AD46</t>
  </si>
  <si>
    <t>조합페인트 재료비</t>
  </si>
  <si>
    <t>철재면, 2회, 1급</t>
  </si>
  <si>
    <t>호표 52</t>
  </si>
  <si>
    <t>58A935936627139043A6C3B25D28A6</t>
  </si>
  <si>
    <t>58A935924121138946CE89F2893EE158A935936627139043A6C3B25D28A6</t>
  </si>
  <si>
    <t>조합페인트 뿜칠  2회 노무비  M2  건축 11-2-3   ( 호표 51 )</t>
  </si>
  <si>
    <t>호표 53</t>
  </si>
  <si>
    <t>58A935924121138946CE8A9973A9EB</t>
  </si>
  <si>
    <t>58A935924121138946CE8A9973AD4658A935924121138946CE8A9973A9EB</t>
  </si>
  <si>
    <t>조합페인트 재료비  철재면, 2회, 1급  M2     ( 호표 52 )</t>
  </si>
  <si>
    <t>조합페인트, KSM6020-1종1급, 백색</t>
  </si>
  <si>
    <t>5F8325C4932213D3499D704B1ABD67739E1044</t>
  </si>
  <si>
    <t>58A935936627139043A6C3B25D28A65F8325C4932213D3499D704B1ABD67739E1044</t>
  </si>
  <si>
    <t>58A935936627139043A6C3B25D28A65F8325C4932213D3441203BA0C2D28A13D707C</t>
  </si>
  <si>
    <t>주재료비의 4%</t>
  </si>
  <si>
    <t>58A935936627139043A6C3B25D28A659B605974A26131248E3A503BF1F001</t>
  </si>
  <si>
    <t>조합페인트 뿜칠  2회 노무비  10M2  건축 11-2-3   ( 호표 53 )</t>
  </si>
  <si>
    <t>58A935924121138946CE8A9973A9EB587195A33423139741D829522284B7D71BFD01</t>
  </si>
  <si>
    <t>58A935924121138946CE8A9973A9EB587195A33423139741D829522284B7D71BFF34</t>
  </si>
  <si>
    <t>58A935924121138946CE8A9973A9EB59B605974A26131248E3A503BF1F001</t>
  </si>
  <si>
    <t>RHEINZINK 설치비  SHEET T:0.7mm, 외벽  M2     ( 호표 54 )</t>
  </si>
  <si>
    <t>지붕잇기공</t>
  </si>
  <si>
    <t>587195A33423139741D829522284B7D71BFC64</t>
  </si>
  <si>
    <t>58A97522B42F13C8498EFC14E82F5C587195A33423139741D829522284B7D71BFC64</t>
  </si>
  <si>
    <t>58A97522B42F13C8498EFC14E82F5C587195A33423139741D829522284B7D71BFF34</t>
  </si>
  <si>
    <t>58A97522B42F13C8498EFC14E82F5C59B605974A26131248E3A503BF1F001</t>
  </si>
  <si>
    <t>바탕재료 설치비  외벽  M2     ( 호표 55 )</t>
  </si>
  <si>
    <t>58A97522B42F13C8498EFC1695E541587195A33423139741D829522284B7D71BFD0B</t>
  </si>
  <si>
    <t>58A97522B42F13C8498EFC1695E541587195A33423139741D829522284B7D71BFE2D</t>
  </si>
  <si>
    <t>철골공</t>
  </si>
  <si>
    <t>587195A33423139741D829522284B7D71BFE2E</t>
  </si>
  <si>
    <t>58A97522B42F13C8498EFC1695E541587195A33423139741D829522284B7D71BFE2E</t>
  </si>
  <si>
    <t>58A97522B42F13C8498EFC1695E541587195A33423139741D829522284B7D71BFF34</t>
  </si>
  <si>
    <t>58A97522B42F13C8498EFC1695E54159B605974A26131248E3A503BF1F001</t>
  </si>
  <si>
    <t>우레탄폼뿜칠(준불연)  150mm  M2  건축 5-3-1   ( 호표 56 )</t>
  </si>
  <si>
    <t>건축 5-3-1</t>
  </si>
  <si>
    <t>우레탄폼</t>
  </si>
  <si>
    <t>5F8335EC462213C246157C96792AF153BE84B5</t>
  </si>
  <si>
    <t>58A925AEDA2613424148840A5E1B5E5F8335EC462213C246157C96792AF153BE84B5</t>
  </si>
  <si>
    <t>초산비닐계접착제</t>
  </si>
  <si>
    <t>초산비닐계접착제, 스치로폴, 암면</t>
  </si>
  <si>
    <t>5F8325C4922013734F19444D5B3594271F0505</t>
  </si>
  <si>
    <t>58A925AEDA2613424148840A5E1B5E5F8325C4922013734F19444D5B3594271F0505</t>
  </si>
  <si>
    <t>발포폴리스티렌 설치(공간넣기, 벽)</t>
  </si>
  <si>
    <t>100mm 초과 ~ 150mm 이하</t>
  </si>
  <si>
    <t>호표 57</t>
  </si>
  <si>
    <t>58A925AEDA2613424251A68ABF0DF0</t>
  </si>
  <si>
    <t>58A925AEDA2613424148840A5E1B5E58A925AEDA2613424251A68ABF0DF0</t>
  </si>
  <si>
    <t>발포폴리스티렌 설치(공간넣기, 벽)  100mm 초과 ~ 150mm 이하  M2  건축 5-3-1   ( 호표 57 )</t>
  </si>
  <si>
    <t>58A925AEDA2613424251A68ABF0DF0587195A33423139741D829522284B7D71BFC62</t>
  </si>
  <si>
    <t>58A925AEDA2613424251A68ABF0DF0587195A33423139741D829522284B7D71BFF34</t>
  </si>
  <si>
    <t>스텐레스강관설치  D65*6T  M     ( 호표 58 )</t>
  </si>
  <si>
    <t>기계구조용스테인리스강관</t>
  </si>
  <si>
    <t>기계구조용스테인리스강관, ∮63.5*2.0mm</t>
  </si>
  <si>
    <t>5FF625BDDC2F134E4E6E98F0E6890C1F2627B3</t>
  </si>
  <si>
    <t>58A9752E6B2213DD45CD7D4B8F03005FF625BDDC2F134E4E6E98F0E6890C1F2627B3</t>
  </si>
  <si>
    <t>걱종 잡철물 제작 설치</t>
  </si>
  <si>
    <t>스테인리스, 간단</t>
  </si>
  <si>
    <t>호표 62</t>
  </si>
  <si>
    <t>58A97521912413D5449BB49E2D5DD2</t>
  </si>
  <si>
    <t>58A9752E6B2213DD45CD7D4B8F030058A97521912413D5449BB49E2D5DD2</t>
  </si>
  <si>
    <t>스텐레스강관설치  D60*6T  M     ( 호표 59 )</t>
  </si>
  <si>
    <t>기계구조용스테인리스강관, ∮50.8*2.0mm</t>
  </si>
  <si>
    <t>5FF625BDDC2F134E4E6E98F0E6890C1F262699</t>
  </si>
  <si>
    <t>58A9752E6B2213DD45CD7D4B8F03015FF625BDDC2F134E4E6E98F0E6890C1F262699</t>
  </si>
  <si>
    <t>58A9752E6B2213DD45CD7D4B8F030158A97521912413D5449BB49E2D5DD2</t>
  </si>
  <si>
    <t>스텐레스강관설치  D38.1  M     ( 호표 60 )</t>
  </si>
  <si>
    <t>기계구조용스테인리스강관, ∮38.1*2.0mm</t>
  </si>
  <si>
    <t>5FF625BDDC2F134E4E6E98F0E7A73E39F7318D</t>
  </si>
  <si>
    <t>58A9752E6B2213DD45CD7D4B8F030E5FF625BDDC2F134E4E6E98F0E7A73E39F7318D</t>
  </si>
  <si>
    <t>58A9752E6B2213DD45CD7D4B8F030E58A97521912413D5449BB49E2D5DD2</t>
  </si>
  <si>
    <t>스텐레스강관설치  D27.1  M     ( 호표 61 )</t>
  </si>
  <si>
    <t>기계구조용스테인리스강관, ∮25.4*2.0mm</t>
  </si>
  <si>
    <t>5FF625BDDC2F134E4E6E98F0E6890C1F29F1D1</t>
  </si>
  <si>
    <t>58A9752E6B2213DD45CD7D4B8F030F5FF625BDDC2F134E4E6E98F0E6890C1F29F1D1</t>
  </si>
  <si>
    <t>58A9752E6B2213DD45CD7D4B8F030F58A97521912413D5449BB49E2D5DD2</t>
  </si>
  <si>
    <t>걱종 잡철물 제작 설치  스테인리스, 간단  kg  건축 8-4-1   ( 호표 62 )</t>
  </si>
  <si>
    <t>호표 63</t>
  </si>
  <si>
    <t>58A97521912413D54498E1C67F1B68</t>
  </si>
  <si>
    <t>58A97521912413D5449BB49E2D5DD258A97521912413D54498E1C67F1B68</t>
  </si>
  <si>
    <t>호표 64</t>
  </si>
  <si>
    <t>58A97521912413D54498E1C706ED86</t>
  </si>
  <si>
    <t>58A97521912413D5449BB49E2D5DD258A97521912413D54498E1C706ED86</t>
  </si>
  <si>
    <t>각종 잡철물 제작  스테인리스, 간단  kg  건축 8-4-1   ( 호표 63 )</t>
  </si>
  <si>
    <t>스테인리스강용피복아크용접봉</t>
  </si>
  <si>
    <t>스테인리스강용피복아크용접봉, ∮3.2mm, AWSE309</t>
  </si>
  <si>
    <t>5F9D950DA12013A4476CC74F7CA647C3719870</t>
  </si>
  <si>
    <t>58A97521912413D54498E1C67F1B685F9D950DA12013A4476CC74F7CA647C3719870</t>
  </si>
  <si>
    <t>58A97521912413D54498E1C67F1B685FAE252F222B13384DD3F817BC8CEEA6458500</t>
  </si>
  <si>
    <t>58A97521912413D54498E1C67F1B685FAE55E2842D13524302FCB67F2FCB9A6FE143</t>
  </si>
  <si>
    <t>58A97521912413D54498E1C67F1B685FB875EB5A22132B41BF5D43EDD3C80834569BD0</t>
  </si>
  <si>
    <t>58A97521912413D54498E1C67F1B6858E48571F622133644EDE67BF562D0209FBA1D</t>
  </si>
  <si>
    <t>58A97521912413D54498E1C67F1B68587195A33423139741D829522284B7D71BFF3F</t>
  </si>
  <si>
    <t>58A97521912413D54498E1C67F1B68587195A33423139741D829522284B7D71BFF34</t>
  </si>
  <si>
    <t>58A97521912413D54498E1C67F1B68587195A33423139741D829522284B7D71BFE2D</t>
  </si>
  <si>
    <t>58A97521912413D54498E1C67F1B68587195A33423139741D829522284B7D71BFF35</t>
  </si>
  <si>
    <t>58A97521912413D54498E1C67F1B6859B605974A26131248E3A503BF1F001</t>
  </si>
  <si>
    <t>각종 잡철물 설치  스테인리스, 간단  kg  건축 8-4-1   ( 호표 64 )</t>
  </si>
  <si>
    <t>58A97521912413D54498E1C706ED865F9D950DA12013A4476CC74F7CA647C3719870</t>
  </si>
  <si>
    <t>58A97521912413D54498E1C706ED865FAE252F222B13384DD3F817BC8CEEA6458500</t>
  </si>
  <si>
    <t>58A97521912413D54498E1C706ED865FAE55E2842D13524302FCB67F2FCB9A6FE143</t>
  </si>
  <si>
    <t>58A97521912413D54498E1C706ED865FB875EB5A22132B41BF5D43EDD3C80834569BD0</t>
  </si>
  <si>
    <t>58A97521912413D54498E1C706ED8658E48571F622133644EDE67BF562D0209FBA1D</t>
  </si>
  <si>
    <t>58A97521912413D54498E1C706ED86587195A33423139741D829522284B7D71BFF3F</t>
  </si>
  <si>
    <t>58A97521912413D54498E1C706ED86587195A33423139741D829522284B7D71BFF34</t>
  </si>
  <si>
    <t>58A97521912413D54498E1C706ED86587195A33423139741D829522284B7D71BFE2D</t>
  </si>
  <si>
    <t>58A97521912413D54498E1C706ED86587195A33423139741D829522284B7D71BFF35</t>
  </si>
  <si>
    <t>58A97521912413D54498E1C706ED8659B605974A26131248E3A503BF1F001</t>
  </si>
  <si>
    <t>창호유리설치 / 판유리  유리두께 12mm 이하  M2  건축 10-3-1   ( 호표 65 )</t>
  </si>
  <si>
    <t>58A915438720135E4719C545992C56587195A33423139741D829522284B7D71BFD0D</t>
  </si>
  <si>
    <t>58A915438720135E4719C545992C56587195A33423139741D829522284B7D71BFF34</t>
  </si>
  <si>
    <t>녹막이페인트 붓칠(재료비 미포함)  철재면, 1회 2종  M2  건축 11-2-6   ( 호표 66 )</t>
  </si>
  <si>
    <t>58A93590932A13044C4130267774B558A93590932A13044C402BE3E1BF21</t>
  </si>
  <si>
    <t>유성페인트 붓칠(재료비 미포함)  철재면, 2회 1급  M2  건축 11-2-4   ( 호표 67 )</t>
  </si>
  <si>
    <t>건축 11-2-4</t>
  </si>
  <si>
    <t>유성페인트 붓칠</t>
  </si>
  <si>
    <t>철재면 2회 노무비</t>
  </si>
  <si>
    <t>호표 68</t>
  </si>
  <si>
    <t>58A935936627139043A30C7821A9E4</t>
  </si>
  <si>
    <t>58A935936627139043A30C7C9CB24658A935936627139043A30C7821A9E4</t>
  </si>
  <si>
    <t>유성페인트 붓칠  철재면 2회 노무비  M2  건축 11-2-4   ( 호표 68 )</t>
  </si>
  <si>
    <t>58A935936627139043A30C7821A9E4587195A33423139741D829522284B7D71BFD01</t>
  </si>
  <si>
    <t>58A935936627139043A30C7821A9E4587195A33423139741D829522284B7D71BFF34</t>
  </si>
  <si>
    <t>58A935936627139043A30C7821A9E459B605974A26131248E3A503BF1F001</t>
  </si>
  <si>
    <t>수밀코킹  재료비 별도  M  건축 6-6-1   ( 호표 69 )</t>
  </si>
  <si>
    <t>코킹공</t>
  </si>
  <si>
    <t>기타 직종</t>
  </si>
  <si>
    <t>587195A33423139741D82DCDCA96B3C14776A9</t>
  </si>
  <si>
    <t>58A955D9C42013964C7FE7E11B5510587195A33423139741D82DCDCA96B3C14776A9</t>
  </si>
  <si>
    <t>코드</t>
  </si>
  <si>
    <t>규격</t>
  </si>
  <si>
    <t>단 가 대 비 표</t>
  </si>
  <si>
    <t>조달청가격</t>
  </si>
  <si>
    <t>PAGE</t>
  </si>
  <si>
    <t>거래가격</t>
  </si>
  <si>
    <t>유통물가</t>
  </si>
  <si>
    <t>물가자료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</si>
  <si>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</si>
  <si>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</si>
  <si>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</si>
  <si>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</si>
  <si>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</si>
  <si>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</si>
  <si>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</si>
  <si>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</si>
  <si>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</si>
  <si>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107</t>
  </si>
  <si>
    <t>자재 5</t>
  </si>
  <si>
    <t>61</t>
  </si>
  <si>
    <t>자재 6</t>
  </si>
  <si>
    <t>655</t>
  </si>
  <si>
    <t>417</t>
  </si>
  <si>
    <t>자재 7</t>
  </si>
  <si>
    <t>자재 8</t>
  </si>
  <si>
    <t>1488</t>
  </si>
  <si>
    <t>1246</t>
  </si>
  <si>
    <t>자재 9</t>
  </si>
  <si>
    <t>1467</t>
  </si>
  <si>
    <t>1238</t>
  </si>
  <si>
    <t>자재 10</t>
  </si>
  <si>
    <t>1237</t>
  </si>
  <si>
    <t>자재 11</t>
  </si>
  <si>
    <t>자재 12</t>
  </si>
  <si>
    <t>1342</t>
  </si>
  <si>
    <t>1180</t>
  </si>
  <si>
    <t>자재 13</t>
  </si>
  <si>
    <t>자재 14</t>
  </si>
  <si>
    <t>70</t>
  </si>
  <si>
    <t>31</t>
  </si>
  <si>
    <t>자재 15</t>
  </si>
  <si>
    <t>자재 16</t>
  </si>
  <si>
    <t>자재 17</t>
  </si>
  <si>
    <t>108</t>
  </si>
  <si>
    <t>62</t>
  </si>
  <si>
    <t>자재 18</t>
  </si>
  <si>
    <t>405</t>
  </si>
  <si>
    <t>자재 19</t>
  </si>
  <si>
    <t>452</t>
  </si>
  <si>
    <t>자재 20</t>
  </si>
  <si>
    <t>411</t>
  </si>
  <si>
    <t>자재 21</t>
  </si>
  <si>
    <t>474</t>
  </si>
  <si>
    <t>자재 22</t>
  </si>
  <si>
    <t>자재 23</t>
  </si>
  <si>
    <t>물정(하)14</t>
  </si>
  <si>
    <t>자재 24</t>
  </si>
  <si>
    <t>자재 25</t>
  </si>
  <si>
    <t>자재 26</t>
  </si>
  <si>
    <t>자재 27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</si>
  <si>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</si>
  <si>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</si>
  <si>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</si>
  <si>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</si>
  <si>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</si>
  <si>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</si>
  <si>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</si>
  <si>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</si>
  <si>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468</t>
  </si>
  <si>
    <t>자재 36</t>
  </si>
  <si>
    <t>650</t>
  </si>
  <si>
    <t>473</t>
  </si>
  <si>
    <t>자재 37</t>
  </si>
  <si>
    <t>470</t>
  </si>
  <si>
    <t>자재 38</t>
  </si>
  <si>
    <t>자재 39</t>
  </si>
  <si>
    <t>169</t>
  </si>
  <si>
    <t>82</t>
  </si>
  <si>
    <t>자재 40</t>
  </si>
  <si>
    <t>168</t>
  </si>
  <si>
    <t>자재 41</t>
  </si>
  <si>
    <t>자재 42</t>
  </si>
  <si>
    <t>505</t>
  </si>
  <si>
    <t>자재 43</t>
  </si>
  <si>
    <t>자재 44</t>
  </si>
  <si>
    <t>176</t>
  </si>
  <si>
    <t>자재 45</t>
  </si>
  <si>
    <t>자재 46</t>
  </si>
  <si>
    <t>자재 47</t>
  </si>
  <si>
    <t>자재 48</t>
  </si>
  <si>
    <t>자재 49</t>
  </si>
  <si>
    <t>자재 50</t>
  </si>
  <si>
    <t>자재 51</t>
  </si>
  <si>
    <t>자재 52</t>
  </si>
  <si>
    <t>자재 53</t>
  </si>
  <si>
    <t>자재 54</t>
  </si>
  <si>
    <t>600</t>
  </si>
  <si>
    <t>476</t>
  </si>
  <si>
    <t>자재 55</t>
  </si>
  <si>
    <t>자재 56</t>
  </si>
  <si>
    <t>396</t>
  </si>
  <si>
    <t>자재 57</t>
  </si>
  <si>
    <t>592</t>
  </si>
  <si>
    <t>자재 58</t>
  </si>
  <si>
    <t>자재 59</t>
  </si>
  <si>
    <t>자재 60</t>
  </si>
  <si>
    <t>71</t>
  </si>
  <si>
    <t>34</t>
  </si>
  <si>
    <t>자재 61</t>
  </si>
  <si>
    <t>자재 62</t>
  </si>
  <si>
    <t>79</t>
  </si>
  <si>
    <t>38</t>
  </si>
  <si>
    <t>자재 63</t>
  </si>
  <si>
    <t>80</t>
  </si>
  <si>
    <t>자재 64</t>
  </si>
  <si>
    <t>자재 65</t>
  </si>
  <si>
    <t>자재 66</t>
  </si>
  <si>
    <t>자재 67</t>
  </si>
  <si>
    <t>C</t>
  </si>
  <si>
    <t>자재 68</t>
  </si>
  <si>
    <t>자재 69</t>
  </si>
  <si>
    <t>자재 70</t>
  </si>
  <si>
    <t>자재 71</t>
  </si>
  <si>
    <t>자재 72</t>
  </si>
  <si>
    <t>자재 73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</si>
  <si>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</si>
  <si>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</si>
  <si>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</si>
  <si>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</si>
  <si>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</si>
  <si>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</si>
  <si>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</si>
  <si>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</si>
  <si>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</si>
  <si>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</si>
  <si>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</si>
  <si>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</si>
  <si>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</si>
  <si>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</si>
  <si>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</si>
  <si>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</si>
  <si>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</si>
  <si>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</si>
  <si>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</si>
  <si>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</si>
  <si>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</si>
  <si>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</si>
  <si>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</si>
  <si>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</si>
  <si>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</si>
  <si>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</si>
  <si>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</si>
  <si>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</si>
  <si>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</si>
  <si>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</si>
  <si>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</si>
  <si>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</si>
  <si>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</si>
  <si>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</si>
  <si>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</si>
  <si>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</si>
  <si>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</si>
  <si>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</si>
  <si>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</si>
  <si>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</si>
  <si>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</si>
  <si>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</si>
  <si>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</si>
  <si>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</si>
  <si>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</si>
  <si>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</si>
  <si>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</si>
  <si>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</si>
  <si>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</si>
  <si>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</si>
  <si>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</si>
  <si>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</si>
  <si>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</si>
  <si>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석면철거공사</t>
  </si>
  <si>
    <t>폐기물  처리비</t>
  </si>
  <si>
    <t>석면폐기물처리비</t>
  </si>
  <si>
    <t>공통가설공사</t>
  </si>
  <si>
    <t>품질시험비</t>
  </si>
  <si>
    <t>[공사명] 경기도 미술관 돛대형상유리철거 및 부대공사</t>
    <phoneticPr fontId="1" type="noConversion"/>
  </si>
  <si>
    <t>비                      목</t>
  </si>
  <si>
    <t>금                  액</t>
  </si>
  <si>
    <t>구          성          비</t>
  </si>
  <si>
    <t>비               고</t>
  </si>
  <si>
    <t>순
공
사
원
가</t>
  </si>
  <si>
    <t>재
료
비</t>
  </si>
  <si>
    <t>직  접  재  료  비</t>
  </si>
  <si>
    <t>건축공사</t>
  </si>
  <si>
    <t>순공사비</t>
  </si>
  <si>
    <t>간  접  재  료  비</t>
  </si>
  <si>
    <t>작업설, 부산물(△)</t>
  </si>
  <si>
    <t>[ 소          계 ]</t>
  </si>
  <si>
    <t>노무비</t>
  </si>
  <si>
    <t>직  접  노  무  비</t>
  </si>
  <si>
    <t>간  접  노  무  비</t>
  </si>
  <si>
    <t xml:space="preserve"> 직접노무비 * 13.0%</t>
    <phoneticPr fontId="1" type="noConversion"/>
  </si>
  <si>
    <t>경
비</t>
  </si>
  <si>
    <t>운      반      비</t>
  </si>
  <si>
    <t>기   계    경   비</t>
  </si>
  <si>
    <t>가설구조 검토비</t>
  </si>
  <si>
    <t>산  재  보  험  료</t>
  </si>
  <si>
    <t xml:space="preserve"> 노무비 * 3.7%</t>
    <phoneticPr fontId="1" type="noConversion"/>
  </si>
  <si>
    <t>고  용  보  험  료</t>
  </si>
  <si>
    <t xml:space="preserve"> 노무비 * 0.87%</t>
  </si>
  <si>
    <t>건  강  보  험  료</t>
  </si>
  <si>
    <t xml:space="preserve"> 직접노무비 * 3.43%</t>
    <phoneticPr fontId="1" type="noConversion"/>
  </si>
  <si>
    <t>연  금  보  험  료</t>
  </si>
  <si>
    <t xml:space="preserve"> 직접노무비 * 4.5%</t>
  </si>
  <si>
    <t>노인장기요양보험료</t>
  </si>
  <si>
    <t xml:space="preserve"> 건강보험료 * 11.52%</t>
    <phoneticPr fontId="1" type="noConversion"/>
  </si>
  <si>
    <t>퇴 직 공 제 부금비</t>
  </si>
  <si>
    <t xml:space="preserve"> 직접노무비 * 2.3%</t>
  </si>
  <si>
    <t>산업안전보건관리비-1</t>
  </si>
  <si>
    <t>(재료비+직노+도급자관급/1.1) * 2.93%</t>
    <phoneticPr fontId="1" type="noConversion"/>
  </si>
  <si>
    <t>산업안전보건관리비-2</t>
  </si>
  <si>
    <t>(재료비+직노) * 2.93% * 1.2</t>
    <phoneticPr fontId="1" type="noConversion"/>
  </si>
  <si>
    <t>1안, 2안 중 적은금액 적용</t>
  </si>
  <si>
    <t xml:space="preserve"> </t>
  </si>
  <si>
    <t>기   타    경   비</t>
  </si>
  <si>
    <t>(재료비+노무비) * 5.8%</t>
    <phoneticPr fontId="1" type="noConversion"/>
  </si>
  <si>
    <t>환  경  보  전  비</t>
  </si>
  <si>
    <t>(재료비+직노+기계경비) * 0.3%</t>
    <phoneticPr fontId="1" type="noConversion"/>
  </si>
  <si>
    <t>건설하도대금
지급보증서발급수수료</t>
  </si>
  <si>
    <t>(재료비+직노+기계경비) * 0.081%</t>
  </si>
  <si>
    <t>건설기계대여대금
지급보증서발급수수료</t>
  </si>
  <si>
    <t>(재료비+직노+기계경비) * 0.07%</t>
  </si>
  <si>
    <t>계</t>
  </si>
  <si>
    <t>일    반    관    리    비</t>
  </si>
  <si>
    <t xml:space="preserve"> 계 * 6.0%</t>
  </si>
  <si>
    <t>이                         윤</t>
  </si>
  <si>
    <t>(노무비+경비+일반관리비) * 10.0%</t>
    <phoneticPr fontId="1" type="noConversion"/>
  </si>
  <si>
    <t>공      급       가      액</t>
  </si>
  <si>
    <t>부    가    가    치    세</t>
  </si>
  <si>
    <t>(공급가액) * 10.0%</t>
  </si>
  <si>
    <t>도           급           액</t>
  </si>
  <si>
    <t>도  급  자  관  급  자  재</t>
  </si>
  <si>
    <t>관  급  자  관  급  자  재</t>
  </si>
  <si>
    <t>폐   기   물   처   리   비</t>
  </si>
  <si>
    <t>총      공      사      비</t>
  </si>
  <si>
    <t xml:space="preserve">다 </t>
    <phoneticPr fontId="1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</si>
</sst>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176" formatCode="#,###"/>
    <numFmt numFmtId="177" formatCode="#,###;\-#,###;#;"/>
    <numFmt numFmtId="178" formatCode="#,##0.00#"/>
    <numFmt numFmtId="179" formatCode="#,##0.0"/>
    <numFmt numFmtId="180" formatCode="#,##0.00#;\-#,##0.00#;#"/>
    <numFmt numFmtId="181" formatCode="#,##0_ ;[Red]\-#,##0\ "/>
    <numFmt numFmtId="182" formatCode="&quot;(￦ &quot;#,##0&quot; 원)&quot;"/>
    <numFmt numFmtId="183" formatCode="#,##0_ "/>
    <numFmt numFmtId="184" formatCode="#,##0.000_ ;[Red]\-#,##0.000\ "/>
    <numFmt numFmtId="185" formatCode="#,##0.0000_ ;[Red]\-#,##0.0000\ 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rgb="FF000000"/>
      <name val="돋움"/>
      <family val="3"/>
      <charset val="129"/>
    </font>
    <font>
      <b/>
      <u/>
      <sz val="18"/>
      <color rgb="FF000000"/>
      <name val="굴림"/>
      <family val="3"/>
      <charset val="129"/>
    </font>
    <font>
      <u/>
      <sz val="10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rgb="FF000000"/>
      <name val="굴림"/>
      <family val="3"/>
      <charset val="129"/>
    </font>
    <font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>
      <alignment vertical="center"/>
    </xf>
    <xf numFmtId="0" fontId="14" fillId="0" borderId="0">
      <alignment vertical="center"/>
    </xf>
    <xf numFmtId="41" fontId="7" fillId="0" borderId="0">
      <alignment vertical="center"/>
    </xf>
    <xf numFmtId="9" fontId="14" fillId="0" borderId="0">
      <alignment vertical="center"/>
    </xf>
    <xf numFmtId="41" fontId="14" fillId="0" borderId="0">
      <alignment vertical="center"/>
    </xf>
    <xf numFmtId="0" fontId="1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0" fontId="5" fillId="0" borderId="1" xfId="0" quotePrefix="1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179" fontId="5" fillId="0" borderId="1" xfId="0" applyNumberFormat="1" applyFont="1" applyBorder="1" applyAlignment="1">
      <alignment vertical="center" wrapText="1"/>
    </xf>
    <xf numFmtId="181" fontId="9" fillId="0" borderId="0" xfId="1" applyNumberFormat="1" applyFont="1" applyAlignment="1">
      <alignment vertical="center"/>
    </xf>
    <xf numFmtId="0" fontId="11" fillId="0" borderId="2" xfId="2" applyNumberFormat="1" applyFont="1" applyBorder="1" applyAlignment="1">
      <alignment horizontal="left" vertical="center" shrinkToFit="1"/>
    </xf>
    <xf numFmtId="182" fontId="12" fillId="0" borderId="0" xfId="1" applyNumberFormat="1" applyFont="1" applyAlignment="1">
      <alignment vertical="center" shrinkToFit="1"/>
    </xf>
    <xf numFmtId="181" fontId="12" fillId="0" borderId="0" xfId="1" applyNumberFormat="1" applyFont="1" applyAlignment="1">
      <alignment vertical="center" shrinkToFit="1"/>
    </xf>
    <xf numFmtId="181" fontId="13" fillId="2" borderId="6" xfId="1" applyNumberFormat="1" applyFont="1" applyFill="1" applyBorder="1" applyAlignment="1">
      <alignment horizontal="center" vertical="center"/>
    </xf>
    <xf numFmtId="181" fontId="13" fillId="2" borderId="8" xfId="1" applyNumberFormat="1" applyFont="1" applyFill="1" applyBorder="1" applyAlignment="1">
      <alignment horizontal="center" vertical="center"/>
    </xf>
    <xf numFmtId="181" fontId="12" fillId="0" borderId="0" xfId="1" applyNumberFormat="1" applyFont="1" applyAlignment="1">
      <alignment horizontal="center" vertical="center"/>
    </xf>
    <xf numFmtId="181" fontId="12" fillId="0" borderId="11" xfId="1" applyNumberFormat="1" applyFont="1" applyBorder="1" applyAlignment="1">
      <alignment horizontal="center" vertical="center"/>
    </xf>
    <xf numFmtId="181" fontId="12" fillId="0" borderId="11" xfId="1" applyNumberFormat="1" applyFont="1" applyBorder="1" applyAlignment="1">
      <alignment vertical="center"/>
    </xf>
    <xf numFmtId="181" fontId="12" fillId="0" borderId="14" xfId="1" applyNumberFormat="1" applyFont="1" applyBorder="1" applyAlignment="1">
      <alignment horizontal="center" vertical="center"/>
    </xf>
    <xf numFmtId="181" fontId="12" fillId="0" borderId="0" xfId="1" applyNumberFormat="1" applyFont="1" applyAlignment="1">
      <alignment vertical="center"/>
    </xf>
    <xf numFmtId="181" fontId="12" fillId="0" borderId="17" xfId="1" applyNumberFormat="1" applyFont="1" applyBorder="1" applyAlignment="1">
      <alignment horizontal="center" vertical="center"/>
    </xf>
    <xf numFmtId="181" fontId="12" fillId="0" borderId="20" xfId="1" applyNumberFormat="1" applyFont="1" applyBorder="1" applyAlignment="1">
      <alignment vertical="center"/>
    </xf>
    <xf numFmtId="183" fontId="12" fillId="0" borderId="17" xfId="1" applyNumberFormat="1" applyFont="1" applyBorder="1" applyAlignment="1">
      <alignment vertical="center"/>
    </xf>
    <xf numFmtId="181" fontId="12" fillId="0" borderId="10" xfId="1" applyNumberFormat="1" applyFont="1" applyBorder="1" applyAlignment="1">
      <alignment horizontal="center" vertical="center"/>
    </xf>
    <xf numFmtId="181" fontId="12" fillId="0" borderId="10" xfId="1" applyNumberFormat="1" applyFont="1" applyBorder="1" applyAlignment="1">
      <alignment vertical="center"/>
    </xf>
    <xf numFmtId="181" fontId="12" fillId="0" borderId="23" xfId="1" applyNumberFormat="1" applyFont="1" applyBorder="1" applyAlignment="1">
      <alignment vertical="center"/>
    </xf>
    <xf numFmtId="181" fontId="12" fillId="0" borderId="24" xfId="1" applyNumberFormat="1" applyFont="1" applyBorder="1" applyAlignment="1">
      <alignment horizontal="center" vertical="center"/>
    </xf>
    <xf numFmtId="181" fontId="12" fillId="0" borderId="24" xfId="1" applyNumberFormat="1" applyFont="1" applyBorder="1" applyAlignment="1">
      <alignment vertical="center"/>
    </xf>
    <xf numFmtId="181" fontId="12" fillId="0" borderId="27" xfId="1" applyNumberFormat="1" applyFont="1" applyBorder="1" applyAlignment="1">
      <alignment vertical="center"/>
    </xf>
    <xf numFmtId="181" fontId="12" fillId="0" borderId="17" xfId="1" applyNumberFormat="1" applyFont="1" applyBorder="1" applyAlignment="1">
      <alignment vertical="center"/>
    </xf>
    <xf numFmtId="181" fontId="13" fillId="0" borderId="0" xfId="1" applyNumberFormat="1" applyFont="1" applyAlignment="1">
      <alignment vertical="center"/>
    </xf>
    <xf numFmtId="181" fontId="12" fillId="3" borderId="0" xfId="1" applyNumberFormat="1" applyFont="1" applyFill="1" applyAlignment="1">
      <alignment vertical="center"/>
    </xf>
    <xf numFmtId="181" fontId="12" fillId="0" borderId="0" xfId="1" applyNumberFormat="1" applyFont="1" applyAlignment="1">
      <alignment horizontal="center" vertical="center" wrapText="1"/>
    </xf>
    <xf numFmtId="181" fontId="12" fillId="0" borderId="16" xfId="1" applyNumberFormat="1" applyFont="1" applyBorder="1" applyAlignment="1">
      <alignment vertical="center"/>
    </xf>
    <xf numFmtId="181" fontId="12" fillId="0" borderId="32" xfId="1" applyNumberFormat="1" applyFont="1" applyBorder="1" applyAlignment="1">
      <alignment vertical="center"/>
    </xf>
    <xf numFmtId="181" fontId="12" fillId="0" borderId="32" xfId="1" applyNumberFormat="1" applyFont="1" applyBorder="1" applyAlignment="1">
      <alignment horizontal="center" vertical="center"/>
    </xf>
    <xf numFmtId="181" fontId="12" fillId="4" borderId="16" xfId="1" applyNumberFormat="1" applyFont="1" applyFill="1" applyBorder="1" applyAlignment="1">
      <alignment vertical="center"/>
    </xf>
    <xf numFmtId="181" fontId="12" fillId="4" borderId="32" xfId="1" applyNumberFormat="1" applyFont="1" applyFill="1" applyBorder="1" applyAlignment="1">
      <alignment vertical="center"/>
    </xf>
    <xf numFmtId="184" fontId="12" fillId="4" borderId="0" xfId="1" applyNumberFormat="1" applyFont="1" applyFill="1" applyAlignment="1">
      <alignment vertical="center"/>
    </xf>
    <xf numFmtId="181" fontId="12" fillId="4" borderId="0" xfId="1" applyNumberFormat="1" applyFont="1" applyFill="1" applyAlignment="1">
      <alignment vertical="center"/>
    </xf>
    <xf numFmtId="0" fontId="14" fillId="4" borderId="0" xfId="4" applyNumberFormat="1" applyFill="1">
      <alignment vertical="center"/>
    </xf>
    <xf numFmtId="181" fontId="15" fillId="3" borderId="36" xfId="1" applyNumberFormat="1" applyFont="1" applyFill="1" applyBorder="1" applyAlignment="1">
      <alignment vertical="center"/>
    </xf>
    <xf numFmtId="181" fontId="15" fillId="3" borderId="39" xfId="1" applyNumberFormat="1" applyFont="1" applyFill="1" applyBorder="1" applyAlignment="1">
      <alignment vertical="center"/>
    </xf>
    <xf numFmtId="184" fontId="12" fillId="0" borderId="0" xfId="1" applyNumberFormat="1" applyFont="1" applyAlignment="1">
      <alignment vertical="center"/>
    </xf>
    <xf numFmtId="185" fontId="12" fillId="0" borderId="0" xfId="1" applyNumberFormat="1" applyFont="1" applyAlignment="1">
      <alignment vertical="center"/>
    </xf>
    <xf numFmtId="181" fontId="13" fillId="0" borderId="0" xfId="1" applyNumberFormat="1" applyFont="1" applyAlignment="1">
      <alignment horizontal="right" vertical="center"/>
    </xf>
    <xf numFmtId="181" fontId="12" fillId="0" borderId="0" xfId="1" applyNumberFormat="1" applyFont="1" applyAlignment="1">
      <alignment horizontal="right" vertical="center"/>
    </xf>
    <xf numFmtId="41" fontId="12" fillId="0" borderId="0" xfId="5" applyNumberFormat="1" applyFont="1" applyBorder="1" applyAlignment="1">
      <alignment vertical="center"/>
    </xf>
    <xf numFmtId="181" fontId="15" fillId="3" borderId="35" xfId="1" applyNumberFormat="1" applyFont="1" applyFill="1" applyBorder="1" applyAlignment="1">
      <alignment horizontal="center" vertical="center"/>
    </xf>
    <xf numFmtId="181" fontId="15" fillId="3" borderId="36" xfId="1" applyNumberFormat="1" applyFont="1" applyFill="1" applyBorder="1" applyAlignment="1">
      <alignment horizontal="center" vertical="center"/>
    </xf>
    <xf numFmtId="181" fontId="15" fillId="3" borderId="37" xfId="1" applyNumberFormat="1" applyFont="1" applyFill="1" applyBorder="1" applyAlignment="1">
      <alignment horizontal="left" vertical="center"/>
    </xf>
    <xf numFmtId="181" fontId="15" fillId="3" borderId="38" xfId="1" applyNumberFormat="1" applyFont="1" applyFill="1" applyBorder="1" applyAlignment="1">
      <alignment horizontal="left" vertical="center"/>
    </xf>
    <xf numFmtId="181" fontId="12" fillId="0" borderId="33" xfId="1" applyNumberFormat="1" applyFont="1" applyBorder="1" applyAlignment="1">
      <alignment horizontal="center" vertical="center"/>
    </xf>
    <xf numFmtId="181" fontId="12" fillId="0" borderId="34" xfId="1" applyNumberFormat="1" applyFont="1" applyBorder="1" applyAlignment="1">
      <alignment horizontal="center" vertical="center"/>
    </xf>
    <xf numFmtId="181" fontId="12" fillId="0" borderId="31" xfId="1" applyNumberFormat="1" applyFont="1" applyBorder="1" applyAlignment="1">
      <alignment horizontal="center" vertical="center"/>
    </xf>
    <xf numFmtId="181" fontId="12" fillId="0" borderId="30" xfId="1" applyNumberFormat="1" applyFont="1" applyBorder="1" applyAlignment="1">
      <alignment horizontal="center" vertical="center"/>
    </xf>
    <xf numFmtId="181" fontId="12" fillId="0" borderId="29" xfId="1" applyNumberFormat="1" applyFont="1" applyBorder="1" applyAlignment="1">
      <alignment horizontal="center" vertical="center"/>
    </xf>
    <xf numFmtId="181" fontId="12" fillId="0" borderId="16" xfId="1" applyNumberFormat="1" applyFont="1" applyBorder="1" applyAlignment="1">
      <alignment horizontal="center" vertical="center"/>
    </xf>
    <xf numFmtId="181" fontId="12" fillId="0" borderId="30" xfId="1" applyNumberFormat="1" applyFont="1" applyBorder="1" applyAlignment="1">
      <alignment horizontal="left" vertical="center"/>
    </xf>
    <xf numFmtId="181" fontId="12" fillId="0" borderId="31" xfId="1" applyNumberFormat="1" applyFont="1" applyBorder="1" applyAlignment="1">
      <alignment horizontal="left" vertical="center"/>
    </xf>
    <xf numFmtId="181" fontId="12" fillId="0" borderId="30" xfId="1" quotePrefix="1" applyNumberFormat="1" applyFont="1" applyBorder="1" applyAlignment="1">
      <alignment horizontal="left" vertical="center"/>
    </xf>
    <xf numFmtId="181" fontId="12" fillId="0" borderId="31" xfId="1" quotePrefix="1" applyNumberFormat="1" applyFont="1" applyBorder="1" applyAlignment="1">
      <alignment horizontal="left" vertical="center"/>
    </xf>
    <xf numFmtId="181" fontId="12" fillId="4" borderId="29" xfId="1" applyNumberFormat="1" applyFont="1" applyFill="1" applyBorder="1" applyAlignment="1">
      <alignment horizontal="center" vertical="center"/>
    </xf>
    <xf numFmtId="181" fontId="12" fillId="4" borderId="16" xfId="1" applyNumberFormat="1" applyFont="1" applyFill="1" applyBorder="1" applyAlignment="1">
      <alignment horizontal="center" vertical="center"/>
    </xf>
    <xf numFmtId="181" fontId="12" fillId="4" borderId="30" xfId="1" applyNumberFormat="1" applyFont="1" applyFill="1" applyBorder="1" applyAlignment="1">
      <alignment horizontal="left" vertical="center"/>
    </xf>
    <xf numFmtId="181" fontId="12" fillId="4" borderId="31" xfId="1" applyNumberFormat="1" applyFont="1" applyFill="1" applyBorder="1" applyAlignment="1">
      <alignment horizontal="left" vertical="center"/>
    </xf>
    <xf numFmtId="181" fontId="12" fillId="0" borderId="21" xfId="1" applyNumberFormat="1" applyFont="1" applyBorder="1" applyAlignment="1">
      <alignment horizontal="left" vertical="center"/>
    </xf>
    <xf numFmtId="181" fontId="12" fillId="0" borderId="22" xfId="1" applyNumberFormat="1" applyFont="1" applyBorder="1" applyAlignment="1">
      <alignment horizontal="left" vertical="center"/>
    </xf>
    <xf numFmtId="181" fontId="12" fillId="0" borderId="18" xfId="1" quotePrefix="1" applyNumberFormat="1" applyFont="1" applyBorder="1" applyAlignment="1">
      <alignment horizontal="left" vertical="center"/>
    </xf>
    <xf numFmtId="181" fontId="12" fillId="0" borderId="19" xfId="1" quotePrefix="1" applyNumberFormat="1" applyFont="1" applyBorder="1" applyAlignment="1">
      <alignment horizontal="left" vertical="center"/>
    </xf>
    <xf numFmtId="181" fontId="12" fillId="0" borderId="21" xfId="1" applyNumberFormat="1" applyFont="1" applyBorder="1" applyAlignment="1">
      <alignment horizontal="center" vertical="center"/>
    </xf>
    <xf numFmtId="181" fontId="12" fillId="0" borderId="22" xfId="1" applyNumberFormat="1" applyFont="1" applyBorder="1" applyAlignment="1">
      <alignment horizontal="center" vertical="center"/>
    </xf>
    <xf numFmtId="181" fontId="12" fillId="0" borderId="24" xfId="1" applyNumberFormat="1" applyFont="1" applyBorder="1" applyAlignment="1">
      <alignment horizontal="center" vertical="center" textRotation="255"/>
    </xf>
    <xf numFmtId="0" fontId="12" fillId="0" borderId="17" xfId="1" applyNumberFormat="1" applyFont="1" applyBorder="1" applyAlignment="1">
      <alignment horizontal="center" vertical="center" textRotation="255"/>
    </xf>
    <xf numFmtId="0" fontId="12" fillId="0" borderId="10" xfId="1" applyNumberFormat="1" applyFont="1" applyBorder="1" applyAlignment="1">
      <alignment horizontal="center" vertical="center" textRotation="255"/>
    </xf>
    <xf numFmtId="181" fontId="12" fillId="0" borderId="25" xfId="1" applyNumberFormat="1" applyFont="1" applyBorder="1" applyAlignment="1">
      <alignment horizontal="center" vertical="center"/>
    </xf>
    <xf numFmtId="181" fontId="12" fillId="0" borderId="26" xfId="1" applyNumberFormat="1" applyFont="1" applyBorder="1" applyAlignment="1">
      <alignment horizontal="center" vertical="center"/>
    </xf>
    <xf numFmtId="181" fontId="12" fillId="0" borderId="17" xfId="1" applyNumberFormat="1" applyFont="1" applyBorder="1" applyAlignment="1">
      <alignment horizontal="center" vertical="center" wrapText="1"/>
    </xf>
    <xf numFmtId="181" fontId="12" fillId="0" borderId="10" xfId="1" applyNumberFormat="1" applyFont="1" applyBorder="1" applyAlignment="1">
      <alignment horizontal="center" vertical="center" wrapText="1"/>
    </xf>
    <xf numFmtId="181" fontId="12" fillId="0" borderId="18" xfId="1" applyNumberFormat="1" applyFont="1" applyBorder="1" applyAlignment="1">
      <alignment horizontal="center" vertical="center"/>
    </xf>
    <xf numFmtId="181" fontId="12" fillId="0" borderId="19" xfId="1" applyNumberFormat="1" applyFont="1" applyBorder="1" applyAlignment="1">
      <alignment horizontal="center" vertical="center"/>
    </xf>
    <xf numFmtId="181" fontId="8" fillId="0" borderId="0" xfId="1" applyNumberFormat="1" applyFont="1" applyAlignment="1">
      <alignment horizontal="center" vertical="center"/>
    </xf>
    <xf numFmtId="181" fontId="10" fillId="0" borderId="2" xfId="1" applyNumberFormat="1" applyFont="1" applyBorder="1" applyAlignment="1">
      <alignment horizontal="left" vertical="center" shrinkToFit="1"/>
    </xf>
    <xf numFmtId="0" fontId="11" fillId="0" borderId="2" xfId="2" quotePrefix="1" applyNumberFormat="1" applyFont="1" applyBorder="1" applyAlignment="1">
      <alignment horizontal="right" vertical="center" shrinkToFit="1"/>
    </xf>
    <xf numFmtId="9" fontId="13" fillId="2" borderId="3" xfId="3" applyNumberFormat="1" applyFont="1" applyFill="1" applyBorder="1" applyAlignment="1">
      <alignment horizontal="center" vertical="center"/>
    </xf>
    <xf numFmtId="0" fontId="13" fillId="2" borderId="4" xfId="2" applyNumberFormat="1" applyFont="1" applyFill="1" applyBorder="1" applyAlignment="1">
      <alignment horizontal="center" vertical="center"/>
    </xf>
    <xf numFmtId="0" fontId="13" fillId="2" borderId="5" xfId="2" applyNumberFormat="1" applyFont="1" applyFill="1" applyBorder="1" applyAlignment="1">
      <alignment horizontal="center" vertical="center"/>
    </xf>
    <xf numFmtId="181" fontId="13" fillId="2" borderId="7" xfId="1" applyNumberFormat="1" applyFont="1" applyFill="1" applyBorder="1" applyAlignment="1">
      <alignment horizontal="center" vertical="center"/>
    </xf>
    <xf numFmtId="181" fontId="13" fillId="2" borderId="5" xfId="1" applyNumberFormat="1" applyFont="1" applyFill="1" applyBorder="1" applyAlignment="1">
      <alignment horizontal="center" vertical="center"/>
    </xf>
    <xf numFmtId="181" fontId="12" fillId="0" borderId="9" xfId="1" applyNumberFormat="1" applyFont="1" applyBorder="1" applyAlignment="1">
      <alignment horizontal="center" vertical="center" wrapText="1"/>
    </xf>
    <xf numFmtId="181" fontId="12" fillId="0" borderId="15" xfId="1" applyNumberFormat="1" applyFont="1" applyBorder="1" applyAlignment="1">
      <alignment horizontal="center" vertical="center" wrapText="1"/>
    </xf>
    <xf numFmtId="181" fontId="12" fillId="0" borderId="28" xfId="1" applyNumberFormat="1" applyFont="1" applyBorder="1" applyAlignment="1">
      <alignment horizontal="center" vertical="center" wrapText="1"/>
    </xf>
    <xf numFmtId="181" fontId="12" fillId="0" borderId="12" xfId="1" applyNumberFormat="1" applyFont="1" applyBorder="1" applyAlignment="1">
      <alignment horizontal="center" vertical="center"/>
    </xf>
    <xf numFmtId="181" fontId="12" fillId="0" borderId="13" xfId="1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6" fillId="0" borderId="0" xfId="0" quotePrefix="1" applyFont="1" applyAlignment="1">
      <alignment vertical="center"/>
    </xf>
  </cellXfs>
  <cellStyles count="9">
    <cellStyle name="백분율 2" xfId="6"/>
    <cellStyle name="백분율 2 2" xfId="3"/>
    <cellStyle name="쉼표 [0] 2" xfId="7"/>
    <cellStyle name="쉼표 [0] 2 2" xfId="5"/>
    <cellStyle name="표준" xfId="0" builtinId="0"/>
    <cellStyle name="표준 2" xfId="4"/>
    <cellStyle name="표준 3" xfId="8"/>
    <cellStyle name="표준_원가계산 2" xfId="1"/>
    <cellStyle name="표준_원가계산서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285;&#50672;\&#48376;&#49440;&#48512;&#49549;\DOOSAN\RAHMEN\R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7924;&#54016;1\D\1&#44277;&#47924;\&#49892;&#54665;&#50696;&#49328;\&#49328;&#44540;-&#48376;&#49892;&#546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.&#44277;&#49324;&#51088;&#47308;\2020&#45380;&#44277;&#49324;&#51088;&#47308;\20200105_&#44552;&#51221;&#52488;&#46321;&#54617;&#44368;%20&#52404;&#50977;&#44288;%20&#48143;%20&#44553;&#49885;&#49892;%20&#51613;&#52629;&#44277;&#49324;\00.&#45225;&#54408;&#51088;&#47308;\20200320_&#44552;&#51221;&#52488;&#46321;&#54617;&#44368;%20&#52404;&#50977;&#44288;%20&#48143;%20&#44553;&#49885;&#49892;%20&#51613;&#52629;&#44277;&#49324;(&#44148;&#52629;&#45236;&#50669;&#51088;&#47308;)\EXCEL\file:\D:\00.&#44277;&#49324;&#51088;&#47308;\2020&#45380;&#44277;&#49324;&#51088;&#47308;\20200105_&#44552;&#51221;&#52488;&#46321;&#54617;&#44368;%20&#52404;&#50977;&#44288;%20&#48143;%20&#44553;&#49885;&#49892;%20&#51613;&#52629;&#44277;&#49324;\&#44160;&#53664;&#49324;&#54637;\20200121_&#44552;&#51221;&#52488;&#46321;&#54617;&#44368;%20&#52404;&#50977;&#44288;%20&#48143;%20&#44553;&#49885;&#49892;%20&#51613;&#52629;&#44277;&#49324;(&#44148;&#52629;&#45236;&#50669;&#49436;)_1&#52264;%20&#44160;&#53664;.xlsx%23REF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285;&#50672;\&#48376;&#49440;&#48512;&#49549;\BANDAL\EXCEL\RAHMEN\RAHM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&#45380;&#44221;&#50896;\7,&#44221;&#50896;(&#44288;&#47532;&#48512;)\WIN95\&#48148;&#53461;%20&#54868;&#47732;\My%20Documents\&#50672;&#498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7924;&#54016;3\C\&#44592;&#49457;&#52397;&#44396;\2000&#45380;6&#54924;&#51221;&#49885;(2000.6)\&#44396;&#44368;&#50752;&#54616;&#496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50900;&#49569;Ic&#44368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7924;&#54016;3\C\&#44592;&#49457;&#52397;&#44396;\2000&#45380;6&#54924;&#51221;&#49885;(2000.6)\&#49688;&#47049;&#49328;&#52636;(box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285;&#50672;\&#48376;&#49440;&#48512;&#49549;\project\&#46041;&#47749;\&#51109;&#54637;&#49440;\&#44396;&#51312;&#44228;&#49328;\B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7924;&#54016;3\C\&#49688;&#47049;&#49328;&#52636;&#49436;\&#49688;&#47049;&#48372;&#50756;\9-3&#52572;&#51333;\&#44396;&#44368;\54K596-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7&#45380;&#44277;&#49324;&#45936;&#51060;&#53440;\2007&#45380;05&#50900;\07034106)&#52380;&#50504;~&#50728;&#50577;&#50728;&#52380;&#48373;&#49440;&#51204;&#52384;&#49324;&#50629;&#48393;&#47749;&#50669;&#49324;&#50808;3&#44060;&#46041;&#49888;&#52629;(7-3-10-&#53664;)\3&#52264;)&#48393;&#47749;&#50669;&#49324;&#50808;3&#44060;&#46041;(7-3-29-&#47785;)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7&#45380;&#44277;&#49324;&#45936;&#51060;&#53440;\2007&#45380;05&#50900;\07034106)&#52380;&#50504;~&#50728;&#50577;&#50728;&#52380;&#48373;&#49440;&#51204;&#52384;&#49324;&#50629;&#48393;&#47749;&#50669;&#49324;&#50808;3&#44060;&#46041;&#49888;&#52629;(7-3-10-&#53664;)\3&#52264;)&#48393;&#47749;&#50669;&#49324;&#50808;3&#44060;&#46041;(7-3-29-&#47785;)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7&#45380;&#44277;&#49324;&#45936;&#51060;&#53440;\2007&#45380;05&#50900;\07034106)&#52380;&#50504;~&#50728;&#50577;&#50728;&#52380;&#48373;&#49440;&#51204;&#52384;&#49324;&#50629;&#48393;&#47749;&#50669;&#49324;&#50808;3&#44060;&#46041;&#49888;&#52629;(7-3-10-&#53664;)\3&#52264;)&#48393;&#47749;&#50669;&#49324;&#50808;3&#44060;&#46041;(7-3-29-&#47785;)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LIST"/>
      <sheetName val="기초단가"/>
      <sheetName val="골재집계"/>
      <sheetName val="B2"/>
      <sheetName val="CONC생산"/>
      <sheetName val="BP실행"/>
      <sheetName val="#B3"/>
      <sheetName val="#B4_1"/>
      <sheetName val="#B4_2,3"/>
      <sheetName val="콘크리트단가"/>
      <sheetName val="#B6"/>
      <sheetName val="#B7"/>
      <sheetName val="#1"/>
      <sheetName val="#2"/>
      <sheetName val="#3"/>
      <sheetName val="#4"/>
      <sheetName val="#5"/>
      <sheetName val="#6"/>
      <sheetName val="#7"/>
      <sheetName val="#8"/>
      <sheetName val="#9"/>
      <sheetName val="#10"/>
      <sheetName val="#11_12"/>
      <sheetName val="#13"/>
      <sheetName val="#14"/>
      <sheetName val="#15"/>
      <sheetName val="#16"/>
      <sheetName val="#17"/>
      <sheetName val="#18"/>
      <sheetName val="#19"/>
      <sheetName val="#20"/>
      <sheetName val="#21"/>
      <sheetName val="#22"/>
      <sheetName val="#23"/>
      <sheetName val="#24"/>
      <sheetName val="#25"/>
      <sheetName val="#26"/>
      <sheetName val="#27"/>
      <sheetName val="#28"/>
      <sheetName val="#29"/>
      <sheetName val="#30"/>
      <sheetName val="#31"/>
      <sheetName val="#32"/>
      <sheetName val="#33"/>
      <sheetName val="#34"/>
      <sheetName val="#35"/>
      <sheetName val="#36"/>
      <sheetName val="#37"/>
      <sheetName val="#38"/>
      <sheetName val="#39"/>
      <sheetName val="#40"/>
      <sheetName val="#41"/>
      <sheetName val="#42"/>
      <sheetName val="#43"/>
      <sheetName val="#44"/>
      <sheetName val="#45"/>
      <sheetName val="#46"/>
      <sheetName val="#47"/>
      <sheetName val="#50"/>
      <sheetName val="#51"/>
      <sheetName val="#53"/>
      <sheetName val="#54"/>
      <sheetName val="#55"/>
      <sheetName val="#56_57"/>
      <sheetName val="#57-1"/>
      <sheetName val="#58"/>
      <sheetName val="#59"/>
      <sheetName val="#60"/>
      <sheetName val="#61"/>
      <sheetName val="#62"/>
      <sheetName val="#63"/>
      <sheetName val="#64"/>
      <sheetName val="#66"/>
      <sheetName val="#67"/>
      <sheetName val="내역"/>
      <sheetName val="정부노임단가"/>
      <sheetName val="검측감리공제요율"/>
      <sheetName val="시공감리공제요율"/>
      <sheetName val="책임감리공제요율"/>
      <sheetName val="단가"/>
    </sheetNames>
    <sheetDataSet>
      <sheetData sheetId="0" refreshError="1"/>
      <sheetData sheetId="1" refreshError="1"/>
      <sheetData sheetId="2" refreshError="1">
        <row r="5">
          <cell r="C5">
            <v>42000</v>
          </cell>
        </row>
        <row r="6">
          <cell r="C6">
            <v>60000</v>
          </cell>
        </row>
        <row r="11">
          <cell r="C11">
            <v>83000</v>
          </cell>
        </row>
        <row r="13">
          <cell r="C13">
            <v>61000</v>
          </cell>
        </row>
        <row r="25">
          <cell r="I25">
            <v>500</v>
          </cell>
        </row>
        <row r="26">
          <cell r="I26">
            <v>1100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Sheet1"/>
      <sheetName val="집계표"/>
      <sheetName val="시공사업단"/>
      <sheetName val="1-1공구"/>
      <sheetName val="1-2공구"/>
      <sheetName val="2-1공구"/>
      <sheetName val="2-2공구"/>
      <sheetName val="2-3공구"/>
      <sheetName val="2-4공구"/>
      <sheetName val="변경집계표"/>
      <sheetName val="시공사업단(변경12.22)"/>
      <sheetName val="근거"/>
      <sheetName val="노임"/>
      <sheetName val="근무자명단"/>
      <sheetName val="비상연락망"/>
      <sheetName val="작업계획"/>
      <sheetName val="공문갑지"/>
      <sheetName val="1"/>
      <sheetName val="3"/>
      <sheetName val="4"/>
      <sheetName val="갑지"/>
      <sheetName val="목차"/>
      <sheetName val="통지서"/>
      <sheetName val="평가표"/>
      <sheetName val="산출근거"/>
      <sheetName val="공사비대비표"/>
      <sheetName val="세부공사내역"/>
      <sheetName val="Sheet2"/>
      <sheetName val="Sheet3"/>
      <sheetName val="토적표(당초)"/>
      <sheetName val="토적표(변경)"/>
      <sheetName val="길내기수량-당초변경"/>
      <sheetName val="현황"/>
      <sheetName val="현황(1공구)"/>
      <sheetName val="현황(2공구)"/>
      <sheetName val="현황(3공구)"/>
      <sheetName val="간지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설계예산서"/>
      <sheetName val="집계표(int)"/>
      <sheetName val="설계예산서 (2)"/>
      <sheetName val="집계표 (3)"/>
      <sheetName val="작성기준"/>
      <sheetName val="내역갑"/>
      <sheetName val="내역을"/>
      <sheetName val="총수량"/>
      <sheetName val="철근"/>
      <sheetName val="수량"/>
      <sheetName val="단가"/>
      <sheetName val="수량세로"/>
      <sheetName val="가시설1"/>
      <sheetName val="2"/>
      <sheetName val="원골재"/>
      <sheetName val="변골재"/>
      <sheetName val="파일집계"/>
      <sheetName val="수량근거"/>
      <sheetName val="수량집계"/>
      <sheetName val="수량증감"/>
      <sheetName val="공사금액"/>
      <sheetName val="위치별수량"/>
      <sheetName val="공문"/>
      <sheetName val="검토표"/>
      <sheetName val="손익현황"/>
      <sheetName val="도급기성"/>
      <sheetName val="부가세"/>
      <sheetName val="본사계정"/>
      <sheetName val="예수금"/>
      <sheetName val="하도급기성현황"/>
      <sheetName val="직원급여"/>
      <sheetName val="수량BOQ"/>
      <sheetName val="타공종이월수량"/>
      <sheetName val="배수공집계표"/>
      <sheetName val="배수공자재집계표"/>
      <sheetName val="자재집계"/>
      <sheetName val="타공종"/>
      <sheetName val="토공총괄"/>
      <sheetName val="일반수량총괄"/>
      <sheetName val="철근수량총괄"/>
      <sheetName val="_REF"/>
      <sheetName val="증감대비"/>
      <sheetName val="차액보증"/>
      <sheetName val="정부노임단가"/>
      <sheetName val="PIPE"/>
      <sheetName val="FLANGE"/>
      <sheetName val="VALVE"/>
      <sheetName val="주요진행"/>
      <sheetName val="금융"/>
      <sheetName val="기초코드"/>
      <sheetName val="노임단가"/>
      <sheetName val="자재단가"/>
      <sheetName val="공사비집계"/>
      <sheetName val="내역서"/>
      <sheetName val="대림경상68억"/>
      <sheetName val="수자재단위당"/>
      <sheetName val="토공집계표"/>
      <sheetName val="준검 내역서"/>
      <sheetName val="3.공통공사대비"/>
      <sheetName val="기초단가"/>
      <sheetName val="예가표"/>
      <sheetName val="기성"/>
      <sheetName val="Sheet6"/>
      <sheetName val="2000년1차"/>
      <sheetName val="공사비산출내역"/>
      <sheetName val="입찰내역서(율촌 )"/>
      <sheetName val="1.설계조건"/>
      <sheetName val="내역서(총)"/>
      <sheetName val="내역"/>
      <sheetName val="일위대가표"/>
      <sheetName val="토공"/>
      <sheetName val="A-4"/>
      <sheetName val="해평견적"/>
      <sheetName val="가설건물"/>
      <sheetName val="데이타"/>
      <sheetName val="식재인부"/>
      <sheetName val="지급자재"/>
      <sheetName val="제출내역 (2)"/>
      <sheetName val="부대내역"/>
      <sheetName val="투찰"/>
      <sheetName val="1,2공구원가계산서"/>
      <sheetName val="2공구산출내역"/>
      <sheetName val="1공구산출내역서"/>
      <sheetName val="백호우계수"/>
      <sheetName val="건축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AHMEN"/>
      <sheetName val="#REF"/>
      <sheetName val="일위목록"/>
      <sheetName val="기초단가"/>
      <sheetName val="조명시설"/>
      <sheetName val="N賃率-職"/>
      <sheetName val="단가산출(T)"/>
      <sheetName val="환경평가"/>
      <sheetName val="인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정부노임단가"/>
      <sheetName val="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0000"/>
      <sheetName val="Sheet1 (2)"/>
      <sheetName val="하수개소별"/>
      <sheetName val="철산"/>
      <sheetName val="252K349"/>
      <sheetName val="252K444"/>
      <sheetName val="252K735"/>
      <sheetName val="253K401"/>
      <sheetName val="254K643"/>
      <sheetName val="구교개소별"/>
      <sheetName val="254K180"/>
      <sheetName val="254K596"/>
      <sheetName val="구교철산"/>
      <sheetName val="Sheet1"/>
      <sheetName val="D(함)개소별 (2)"/>
      <sheetName val="옹벽"/>
      <sheetName val="254K182옹벽"/>
      <sheetName val="254K300옹벽"/>
      <sheetName val="흄관254K160"/>
      <sheetName val="하수철산"/>
      <sheetName val="254K343"/>
      <sheetName val="시공현황"/>
      <sheetName val="252k340"/>
      <sheetName val="날개벽(좌,우=45도,75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1">
          <cell r="D21">
            <v>0.4</v>
          </cell>
          <cell r="F21">
            <v>2.9000000000000004</v>
          </cell>
          <cell r="H21">
            <v>0.94</v>
          </cell>
          <cell r="J21">
            <v>2.7</v>
          </cell>
        </row>
        <row r="22">
          <cell r="D22">
            <v>0.35</v>
          </cell>
          <cell r="F22">
            <v>2</v>
          </cell>
          <cell r="H22">
            <v>0.2</v>
          </cell>
          <cell r="J22">
            <v>0.2</v>
          </cell>
        </row>
        <row r="23">
          <cell r="D23">
            <v>2.7100000000000004</v>
          </cell>
          <cell r="F23">
            <v>0.94</v>
          </cell>
          <cell r="H23">
            <v>0.8</v>
          </cell>
          <cell r="J23">
            <v>3.9000000000000004</v>
          </cell>
        </row>
        <row r="24">
          <cell r="D24">
            <v>5.78</v>
          </cell>
          <cell r="F24">
            <v>13.330000000000002</v>
          </cell>
          <cell r="H24">
            <v>5.2</v>
          </cell>
          <cell r="J24">
            <v>67.44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1.설계조건 "/>
      <sheetName val="설계기준설명"/>
      <sheetName val="총괄표"/>
      <sheetName val="2.단면가정 (BASE)"/>
      <sheetName val="2.단면가정  (2)"/>
      <sheetName val="2.단면가정  (3)"/>
      <sheetName val="2.단면가정  (4)"/>
      <sheetName val="2.단면가정  (5)"/>
      <sheetName val="2.단면가정  (6)"/>
      <sheetName val="3.하중및토압(탄성,가동)"/>
      <sheetName val="4.하중 5.안정검토(가동)(탄성)"/>
      <sheetName val="3.하중및토압 (고정)"/>
      <sheetName val="4.하중 5.안정검토(고정)"/>
      <sheetName val="6.벽체계산"/>
      <sheetName val="7.흉벽계산(구식)"/>
      <sheetName val="7.흉벽계산(ASCON)"/>
      <sheetName val="7.흉벽계산(CON)"/>
      <sheetName val="8.PILE (원지반)"/>
      <sheetName val="8.PILE  (돌출)"/>
      <sheetName val="두부보강(허용)"/>
      <sheetName val="9.FOOTING(2)"/>
      <sheetName val="9.FOOTING(3)"/>
      <sheetName val="9.FOOTING(4)"/>
      <sheetName val="9.FOOTING(5)"/>
      <sheetName val="9.FOOTING(6)"/>
      <sheetName val="10.날개벽 (A)"/>
      <sheetName val="10.날개벽(B)"/>
      <sheetName val="10.날개벽 (C)"/>
      <sheetName val="11.고정슈교좌면검토"/>
      <sheetName val="11.가동슈교좌면검토 "/>
      <sheetName val="11.탄성슈교좌면검토 "/>
      <sheetName val="12.접속슬라브CON) "/>
      <sheetName val="12.접속슬라브(ASCON)"/>
      <sheetName val="주철근조립도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52K444"/>
      <sheetName val="철산"/>
      <sheetName val="252K735"/>
      <sheetName val="254K643"/>
      <sheetName val="D(함)개소별"/>
      <sheetName val="구교개소별"/>
      <sheetName val="날개벽(좌,우=60도-4개)"/>
      <sheetName val="수량집계표"/>
      <sheetName val="배수유공블럭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OX 본체"/>
      <sheetName val="날개벽(좌,우=45도,75도)"/>
      <sheetName val="수량집계표"/>
      <sheetName val="배수유공블럭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총체자재"/>
      <sheetName val="시멘트골재"/>
      <sheetName val="토공"/>
      <sheetName val="토공총괄"/>
      <sheetName val="2.일반구간"/>
      <sheetName val="토공총괄(이설구간)"/>
      <sheetName val="2-1옹벽"/>
      <sheetName val="옹벽수량집계"/>
      <sheetName val="옹벽수량집계(개소별)"/>
      <sheetName val="총체자재1"/>
      <sheetName val="시멘트골재 (2)"/>
      <sheetName val="철근집계"/>
      <sheetName val="방음벽"/>
      <sheetName val="3.인접구간(구교공)"/>
      <sheetName val="토공총괄 (2)"/>
      <sheetName val="3-1구교"/>
      <sheetName val="자재개소별"/>
      <sheetName val="시멘트골재 (3)"/>
      <sheetName val="수량집계(개소별)"/>
      <sheetName val="수량집계(상지천)"/>
      <sheetName val="상지천"/>
      <sheetName val="상지천관련도면"/>
      <sheetName val="옹벽수량집계(상지천)"/>
      <sheetName val="상지천날개벽"/>
      <sheetName val="상지천가시설"/>
      <sheetName val="수량집계(하곡제2)"/>
      <sheetName val="수량집계(하곡제1)"/>
      <sheetName val="하곡"/>
      <sheetName val="옹벽수량집계(하곡제1)"/>
      <sheetName val="Customer Databas"/>
      <sheetName val="날개벽(좌,우=60도-4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4"/>
  <sheetViews>
    <sheetView view="pageBreakPreview" topLeftCell="A28" zoomScale="85" zoomScaleNormal="85" zoomScaleSheetLayoutView="85" workbookViewId="0">
      <selection activeCell="D12" sqref="D12"/>
    </sheetView>
  </sheetViews>
  <sheetFormatPr defaultColWidth="8" defaultRowHeight="12"/>
  <cols>
    <col min="1" max="2" width="5.75" style="28" customWidth="1"/>
    <col min="3" max="3" width="30.625" style="28" customWidth="1"/>
    <col min="4" max="4" width="30.75" style="28" customWidth="1"/>
    <col min="5" max="5" width="40.75" style="28" customWidth="1"/>
    <col min="6" max="6" width="6.75" style="28" customWidth="1"/>
    <col min="7" max="7" width="24.75" style="28" customWidth="1"/>
    <col min="8" max="8" width="15.75" style="28" customWidth="1"/>
    <col min="9" max="9" width="8" style="28" customWidth="1"/>
    <col min="10" max="10" width="12.125" style="28" bestFit="1" customWidth="1"/>
    <col min="11" max="11" width="16.125" style="28" customWidth="1"/>
    <col min="12" max="12" width="8" style="28"/>
    <col min="13" max="13" width="11.875" style="28" bestFit="1" customWidth="1"/>
    <col min="14" max="256" width="8" style="28"/>
    <col min="257" max="258" width="5.75" style="28" customWidth="1"/>
    <col min="259" max="259" width="30.625" style="28" customWidth="1"/>
    <col min="260" max="260" width="30.75" style="28" customWidth="1"/>
    <col min="261" max="261" width="40.75" style="28" customWidth="1"/>
    <col min="262" max="262" width="6.75" style="28" customWidth="1"/>
    <col min="263" max="263" width="24.75" style="28" customWidth="1"/>
    <col min="264" max="264" width="15.75" style="28" customWidth="1"/>
    <col min="265" max="265" width="8" style="28" customWidth="1"/>
    <col min="266" max="266" width="12.125" style="28" bestFit="1" customWidth="1"/>
    <col min="267" max="267" width="16.125" style="28" customWidth="1"/>
    <col min="268" max="268" width="8" style="28"/>
    <col min="269" max="269" width="11.875" style="28" bestFit="1" customWidth="1"/>
    <col min="270" max="512" width="8" style="28"/>
    <col min="513" max="514" width="5.75" style="28" customWidth="1"/>
    <col min="515" max="515" width="30.625" style="28" customWidth="1"/>
    <col min="516" max="516" width="30.75" style="28" customWidth="1"/>
    <col min="517" max="517" width="40.75" style="28" customWidth="1"/>
    <col min="518" max="518" width="6.75" style="28" customWidth="1"/>
    <col min="519" max="519" width="24.75" style="28" customWidth="1"/>
    <col min="520" max="520" width="15.75" style="28" customWidth="1"/>
    <col min="521" max="521" width="8" style="28" customWidth="1"/>
    <col min="522" max="522" width="12.125" style="28" bestFit="1" customWidth="1"/>
    <col min="523" max="523" width="16.125" style="28" customWidth="1"/>
    <col min="524" max="524" width="8" style="28"/>
    <col min="525" max="525" width="11.875" style="28" bestFit="1" customWidth="1"/>
    <col min="526" max="768" width="8" style="28"/>
    <col min="769" max="770" width="5.75" style="28" customWidth="1"/>
    <col min="771" max="771" width="30.625" style="28" customWidth="1"/>
    <col min="772" max="772" width="30.75" style="28" customWidth="1"/>
    <col min="773" max="773" width="40.75" style="28" customWidth="1"/>
    <col min="774" max="774" width="6.75" style="28" customWidth="1"/>
    <col min="775" max="775" width="24.75" style="28" customWidth="1"/>
    <col min="776" max="776" width="15.75" style="28" customWidth="1"/>
    <col min="777" max="777" width="8" style="28" customWidth="1"/>
    <col min="778" max="778" width="12.125" style="28" bestFit="1" customWidth="1"/>
    <col min="779" max="779" width="16.125" style="28" customWidth="1"/>
    <col min="780" max="780" width="8" style="28"/>
    <col min="781" max="781" width="11.875" style="28" bestFit="1" customWidth="1"/>
    <col min="782" max="1024" width="8" style="28"/>
    <col min="1025" max="1026" width="5.75" style="28" customWidth="1"/>
    <col min="1027" max="1027" width="30.625" style="28" customWidth="1"/>
    <col min="1028" max="1028" width="30.75" style="28" customWidth="1"/>
    <col min="1029" max="1029" width="40.75" style="28" customWidth="1"/>
    <col min="1030" max="1030" width="6.75" style="28" customWidth="1"/>
    <col min="1031" max="1031" width="24.75" style="28" customWidth="1"/>
    <col min="1032" max="1032" width="15.75" style="28" customWidth="1"/>
    <col min="1033" max="1033" width="8" style="28" customWidth="1"/>
    <col min="1034" max="1034" width="12.125" style="28" bestFit="1" customWidth="1"/>
    <col min="1035" max="1035" width="16.125" style="28" customWidth="1"/>
    <col min="1036" max="1036" width="8" style="28"/>
    <col min="1037" max="1037" width="11.875" style="28" bestFit="1" customWidth="1"/>
    <col min="1038" max="1280" width="8" style="28"/>
    <col min="1281" max="1282" width="5.75" style="28" customWidth="1"/>
    <col min="1283" max="1283" width="30.625" style="28" customWidth="1"/>
    <col min="1284" max="1284" width="30.75" style="28" customWidth="1"/>
    <col min="1285" max="1285" width="40.75" style="28" customWidth="1"/>
    <col min="1286" max="1286" width="6.75" style="28" customWidth="1"/>
    <col min="1287" max="1287" width="24.75" style="28" customWidth="1"/>
    <col min="1288" max="1288" width="15.75" style="28" customWidth="1"/>
    <col min="1289" max="1289" width="8" style="28" customWidth="1"/>
    <col min="1290" max="1290" width="12.125" style="28" bestFit="1" customWidth="1"/>
    <col min="1291" max="1291" width="16.125" style="28" customWidth="1"/>
    <col min="1292" max="1292" width="8" style="28"/>
    <col min="1293" max="1293" width="11.875" style="28" bestFit="1" customWidth="1"/>
    <col min="1294" max="1536" width="8" style="28"/>
    <col min="1537" max="1538" width="5.75" style="28" customWidth="1"/>
    <col min="1539" max="1539" width="30.625" style="28" customWidth="1"/>
    <col min="1540" max="1540" width="30.75" style="28" customWidth="1"/>
    <col min="1541" max="1541" width="40.75" style="28" customWidth="1"/>
    <col min="1542" max="1542" width="6.75" style="28" customWidth="1"/>
    <col min="1543" max="1543" width="24.75" style="28" customWidth="1"/>
    <col min="1544" max="1544" width="15.75" style="28" customWidth="1"/>
    <col min="1545" max="1545" width="8" style="28" customWidth="1"/>
    <col min="1546" max="1546" width="12.125" style="28" bestFit="1" customWidth="1"/>
    <col min="1547" max="1547" width="16.125" style="28" customWidth="1"/>
    <col min="1548" max="1548" width="8" style="28"/>
    <col min="1549" max="1549" width="11.875" style="28" bestFit="1" customWidth="1"/>
    <col min="1550" max="1792" width="8" style="28"/>
    <col min="1793" max="1794" width="5.75" style="28" customWidth="1"/>
    <col min="1795" max="1795" width="30.625" style="28" customWidth="1"/>
    <col min="1796" max="1796" width="30.75" style="28" customWidth="1"/>
    <col min="1797" max="1797" width="40.75" style="28" customWidth="1"/>
    <col min="1798" max="1798" width="6.75" style="28" customWidth="1"/>
    <col min="1799" max="1799" width="24.75" style="28" customWidth="1"/>
    <col min="1800" max="1800" width="15.75" style="28" customWidth="1"/>
    <col min="1801" max="1801" width="8" style="28" customWidth="1"/>
    <col min="1802" max="1802" width="12.125" style="28" bestFit="1" customWidth="1"/>
    <col min="1803" max="1803" width="16.125" style="28" customWidth="1"/>
    <col min="1804" max="1804" width="8" style="28"/>
    <col min="1805" max="1805" width="11.875" style="28" bestFit="1" customWidth="1"/>
    <col min="1806" max="2048" width="8" style="28"/>
    <col min="2049" max="2050" width="5.75" style="28" customWidth="1"/>
    <col min="2051" max="2051" width="30.625" style="28" customWidth="1"/>
    <col min="2052" max="2052" width="30.75" style="28" customWidth="1"/>
    <col min="2053" max="2053" width="40.75" style="28" customWidth="1"/>
    <col min="2054" max="2054" width="6.75" style="28" customWidth="1"/>
    <col min="2055" max="2055" width="24.75" style="28" customWidth="1"/>
    <col min="2056" max="2056" width="15.75" style="28" customWidth="1"/>
    <col min="2057" max="2057" width="8" style="28" customWidth="1"/>
    <col min="2058" max="2058" width="12.125" style="28" bestFit="1" customWidth="1"/>
    <col min="2059" max="2059" width="16.125" style="28" customWidth="1"/>
    <col min="2060" max="2060" width="8" style="28"/>
    <col min="2061" max="2061" width="11.875" style="28" bestFit="1" customWidth="1"/>
    <col min="2062" max="2304" width="8" style="28"/>
    <col min="2305" max="2306" width="5.75" style="28" customWidth="1"/>
    <col min="2307" max="2307" width="30.625" style="28" customWidth="1"/>
    <col min="2308" max="2308" width="30.75" style="28" customWidth="1"/>
    <col min="2309" max="2309" width="40.75" style="28" customWidth="1"/>
    <col min="2310" max="2310" width="6.75" style="28" customWidth="1"/>
    <col min="2311" max="2311" width="24.75" style="28" customWidth="1"/>
    <col min="2312" max="2312" width="15.75" style="28" customWidth="1"/>
    <col min="2313" max="2313" width="8" style="28" customWidth="1"/>
    <col min="2314" max="2314" width="12.125" style="28" bestFit="1" customWidth="1"/>
    <col min="2315" max="2315" width="16.125" style="28" customWidth="1"/>
    <col min="2316" max="2316" width="8" style="28"/>
    <col min="2317" max="2317" width="11.875" style="28" bestFit="1" customWidth="1"/>
    <col min="2318" max="2560" width="8" style="28"/>
    <col min="2561" max="2562" width="5.75" style="28" customWidth="1"/>
    <col min="2563" max="2563" width="30.625" style="28" customWidth="1"/>
    <col min="2564" max="2564" width="30.75" style="28" customWidth="1"/>
    <col min="2565" max="2565" width="40.75" style="28" customWidth="1"/>
    <col min="2566" max="2566" width="6.75" style="28" customWidth="1"/>
    <col min="2567" max="2567" width="24.75" style="28" customWidth="1"/>
    <col min="2568" max="2568" width="15.75" style="28" customWidth="1"/>
    <col min="2569" max="2569" width="8" style="28" customWidth="1"/>
    <col min="2570" max="2570" width="12.125" style="28" bestFit="1" customWidth="1"/>
    <col min="2571" max="2571" width="16.125" style="28" customWidth="1"/>
    <col min="2572" max="2572" width="8" style="28"/>
    <col min="2573" max="2573" width="11.875" style="28" bestFit="1" customWidth="1"/>
    <col min="2574" max="2816" width="8" style="28"/>
    <col min="2817" max="2818" width="5.75" style="28" customWidth="1"/>
    <col min="2819" max="2819" width="30.625" style="28" customWidth="1"/>
    <col min="2820" max="2820" width="30.75" style="28" customWidth="1"/>
    <col min="2821" max="2821" width="40.75" style="28" customWidth="1"/>
    <col min="2822" max="2822" width="6.75" style="28" customWidth="1"/>
    <col min="2823" max="2823" width="24.75" style="28" customWidth="1"/>
    <col min="2824" max="2824" width="15.75" style="28" customWidth="1"/>
    <col min="2825" max="2825" width="8" style="28" customWidth="1"/>
    <col min="2826" max="2826" width="12.125" style="28" bestFit="1" customWidth="1"/>
    <col min="2827" max="2827" width="16.125" style="28" customWidth="1"/>
    <col min="2828" max="2828" width="8" style="28"/>
    <col min="2829" max="2829" width="11.875" style="28" bestFit="1" customWidth="1"/>
    <col min="2830" max="3072" width="8" style="28"/>
    <col min="3073" max="3074" width="5.75" style="28" customWidth="1"/>
    <col min="3075" max="3075" width="30.625" style="28" customWidth="1"/>
    <col min="3076" max="3076" width="30.75" style="28" customWidth="1"/>
    <col min="3077" max="3077" width="40.75" style="28" customWidth="1"/>
    <col min="3078" max="3078" width="6.75" style="28" customWidth="1"/>
    <col min="3079" max="3079" width="24.75" style="28" customWidth="1"/>
    <col min="3080" max="3080" width="15.75" style="28" customWidth="1"/>
    <col min="3081" max="3081" width="8" style="28" customWidth="1"/>
    <col min="3082" max="3082" width="12.125" style="28" bestFit="1" customWidth="1"/>
    <col min="3083" max="3083" width="16.125" style="28" customWidth="1"/>
    <col min="3084" max="3084" width="8" style="28"/>
    <col min="3085" max="3085" width="11.875" style="28" bestFit="1" customWidth="1"/>
    <col min="3086" max="3328" width="8" style="28"/>
    <col min="3329" max="3330" width="5.75" style="28" customWidth="1"/>
    <col min="3331" max="3331" width="30.625" style="28" customWidth="1"/>
    <col min="3332" max="3332" width="30.75" style="28" customWidth="1"/>
    <col min="3333" max="3333" width="40.75" style="28" customWidth="1"/>
    <col min="3334" max="3334" width="6.75" style="28" customWidth="1"/>
    <col min="3335" max="3335" width="24.75" style="28" customWidth="1"/>
    <col min="3336" max="3336" width="15.75" style="28" customWidth="1"/>
    <col min="3337" max="3337" width="8" style="28" customWidth="1"/>
    <col min="3338" max="3338" width="12.125" style="28" bestFit="1" customWidth="1"/>
    <col min="3339" max="3339" width="16.125" style="28" customWidth="1"/>
    <col min="3340" max="3340" width="8" style="28"/>
    <col min="3341" max="3341" width="11.875" style="28" bestFit="1" customWidth="1"/>
    <col min="3342" max="3584" width="8" style="28"/>
    <col min="3585" max="3586" width="5.75" style="28" customWidth="1"/>
    <col min="3587" max="3587" width="30.625" style="28" customWidth="1"/>
    <col min="3588" max="3588" width="30.75" style="28" customWidth="1"/>
    <col min="3589" max="3589" width="40.75" style="28" customWidth="1"/>
    <col min="3590" max="3590" width="6.75" style="28" customWidth="1"/>
    <col min="3591" max="3591" width="24.75" style="28" customWidth="1"/>
    <col min="3592" max="3592" width="15.75" style="28" customWidth="1"/>
    <col min="3593" max="3593" width="8" style="28" customWidth="1"/>
    <col min="3594" max="3594" width="12.125" style="28" bestFit="1" customWidth="1"/>
    <col min="3595" max="3595" width="16.125" style="28" customWidth="1"/>
    <col min="3596" max="3596" width="8" style="28"/>
    <col min="3597" max="3597" width="11.875" style="28" bestFit="1" customWidth="1"/>
    <col min="3598" max="3840" width="8" style="28"/>
    <col min="3841" max="3842" width="5.75" style="28" customWidth="1"/>
    <col min="3843" max="3843" width="30.625" style="28" customWidth="1"/>
    <col min="3844" max="3844" width="30.75" style="28" customWidth="1"/>
    <col min="3845" max="3845" width="40.75" style="28" customWidth="1"/>
    <col min="3846" max="3846" width="6.75" style="28" customWidth="1"/>
    <col min="3847" max="3847" width="24.75" style="28" customWidth="1"/>
    <col min="3848" max="3848" width="15.75" style="28" customWidth="1"/>
    <col min="3849" max="3849" width="8" style="28" customWidth="1"/>
    <col min="3850" max="3850" width="12.125" style="28" bestFit="1" customWidth="1"/>
    <col min="3851" max="3851" width="16.125" style="28" customWidth="1"/>
    <col min="3852" max="3852" width="8" style="28"/>
    <col min="3853" max="3853" width="11.875" style="28" bestFit="1" customWidth="1"/>
    <col min="3854" max="4096" width="8" style="28"/>
    <col min="4097" max="4098" width="5.75" style="28" customWidth="1"/>
    <col min="4099" max="4099" width="30.625" style="28" customWidth="1"/>
    <col min="4100" max="4100" width="30.75" style="28" customWidth="1"/>
    <col min="4101" max="4101" width="40.75" style="28" customWidth="1"/>
    <col min="4102" max="4102" width="6.75" style="28" customWidth="1"/>
    <col min="4103" max="4103" width="24.75" style="28" customWidth="1"/>
    <col min="4104" max="4104" width="15.75" style="28" customWidth="1"/>
    <col min="4105" max="4105" width="8" style="28" customWidth="1"/>
    <col min="4106" max="4106" width="12.125" style="28" bestFit="1" customWidth="1"/>
    <col min="4107" max="4107" width="16.125" style="28" customWidth="1"/>
    <col min="4108" max="4108" width="8" style="28"/>
    <col min="4109" max="4109" width="11.875" style="28" bestFit="1" customWidth="1"/>
    <col min="4110" max="4352" width="8" style="28"/>
    <col min="4353" max="4354" width="5.75" style="28" customWidth="1"/>
    <col min="4355" max="4355" width="30.625" style="28" customWidth="1"/>
    <col min="4356" max="4356" width="30.75" style="28" customWidth="1"/>
    <col min="4357" max="4357" width="40.75" style="28" customWidth="1"/>
    <col min="4358" max="4358" width="6.75" style="28" customWidth="1"/>
    <col min="4359" max="4359" width="24.75" style="28" customWidth="1"/>
    <col min="4360" max="4360" width="15.75" style="28" customWidth="1"/>
    <col min="4361" max="4361" width="8" style="28" customWidth="1"/>
    <col min="4362" max="4362" width="12.125" style="28" bestFit="1" customWidth="1"/>
    <col min="4363" max="4363" width="16.125" style="28" customWidth="1"/>
    <col min="4364" max="4364" width="8" style="28"/>
    <col min="4365" max="4365" width="11.875" style="28" bestFit="1" customWidth="1"/>
    <col min="4366" max="4608" width="8" style="28"/>
    <col min="4609" max="4610" width="5.75" style="28" customWidth="1"/>
    <col min="4611" max="4611" width="30.625" style="28" customWidth="1"/>
    <col min="4612" max="4612" width="30.75" style="28" customWidth="1"/>
    <col min="4613" max="4613" width="40.75" style="28" customWidth="1"/>
    <col min="4614" max="4614" width="6.75" style="28" customWidth="1"/>
    <col min="4615" max="4615" width="24.75" style="28" customWidth="1"/>
    <col min="4616" max="4616" width="15.75" style="28" customWidth="1"/>
    <col min="4617" max="4617" width="8" style="28" customWidth="1"/>
    <col min="4618" max="4618" width="12.125" style="28" bestFit="1" customWidth="1"/>
    <col min="4619" max="4619" width="16.125" style="28" customWidth="1"/>
    <col min="4620" max="4620" width="8" style="28"/>
    <col min="4621" max="4621" width="11.875" style="28" bestFit="1" customWidth="1"/>
    <col min="4622" max="4864" width="8" style="28"/>
    <col min="4865" max="4866" width="5.75" style="28" customWidth="1"/>
    <col min="4867" max="4867" width="30.625" style="28" customWidth="1"/>
    <col min="4868" max="4868" width="30.75" style="28" customWidth="1"/>
    <col min="4869" max="4869" width="40.75" style="28" customWidth="1"/>
    <col min="4870" max="4870" width="6.75" style="28" customWidth="1"/>
    <col min="4871" max="4871" width="24.75" style="28" customWidth="1"/>
    <col min="4872" max="4872" width="15.75" style="28" customWidth="1"/>
    <col min="4873" max="4873" width="8" style="28" customWidth="1"/>
    <col min="4874" max="4874" width="12.125" style="28" bestFit="1" customWidth="1"/>
    <col min="4875" max="4875" width="16.125" style="28" customWidth="1"/>
    <col min="4876" max="4876" width="8" style="28"/>
    <col min="4877" max="4877" width="11.875" style="28" bestFit="1" customWidth="1"/>
    <col min="4878" max="5120" width="8" style="28"/>
    <col min="5121" max="5122" width="5.75" style="28" customWidth="1"/>
    <col min="5123" max="5123" width="30.625" style="28" customWidth="1"/>
    <col min="5124" max="5124" width="30.75" style="28" customWidth="1"/>
    <col min="5125" max="5125" width="40.75" style="28" customWidth="1"/>
    <col min="5126" max="5126" width="6.75" style="28" customWidth="1"/>
    <col min="5127" max="5127" width="24.75" style="28" customWidth="1"/>
    <col min="5128" max="5128" width="15.75" style="28" customWidth="1"/>
    <col min="5129" max="5129" width="8" style="28" customWidth="1"/>
    <col min="5130" max="5130" width="12.125" style="28" bestFit="1" customWidth="1"/>
    <col min="5131" max="5131" width="16.125" style="28" customWidth="1"/>
    <col min="5132" max="5132" width="8" style="28"/>
    <col min="5133" max="5133" width="11.875" style="28" bestFit="1" customWidth="1"/>
    <col min="5134" max="5376" width="8" style="28"/>
    <col min="5377" max="5378" width="5.75" style="28" customWidth="1"/>
    <col min="5379" max="5379" width="30.625" style="28" customWidth="1"/>
    <col min="5380" max="5380" width="30.75" style="28" customWidth="1"/>
    <col min="5381" max="5381" width="40.75" style="28" customWidth="1"/>
    <col min="5382" max="5382" width="6.75" style="28" customWidth="1"/>
    <col min="5383" max="5383" width="24.75" style="28" customWidth="1"/>
    <col min="5384" max="5384" width="15.75" style="28" customWidth="1"/>
    <col min="5385" max="5385" width="8" style="28" customWidth="1"/>
    <col min="5386" max="5386" width="12.125" style="28" bestFit="1" customWidth="1"/>
    <col min="5387" max="5387" width="16.125" style="28" customWidth="1"/>
    <col min="5388" max="5388" width="8" style="28"/>
    <col min="5389" max="5389" width="11.875" style="28" bestFit="1" customWidth="1"/>
    <col min="5390" max="5632" width="8" style="28"/>
    <col min="5633" max="5634" width="5.75" style="28" customWidth="1"/>
    <col min="5635" max="5635" width="30.625" style="28" customWidth="1"/>
    <col min="5636" max="5636" width="30.75" style="28" customWidth="1"/>
    <col min="5637" max="5637" width="40.75" style="28" customWidth="1"/>
    <col min="5638" max="5638" width="6.75" style="28" customWidth="1"/>
    <col min="5639" max="5639" width="24.75" style="28" customWidth="1"/>
    <col min="5640" max="5640" width="15.75" style="28" customWidth="1"/>
    <col min="5641" max="5641" width="8" style="28" customWidth="1"/>
    <col min="5642" max="5642" width="12.125" style="28" bestFit="1" customWidth="1"/>
    <col min="5643" max="5643" width="16.125" style="28" customWidth="1"/>
    <col min="5644" max="5644" width="8" style="28"/>
    <col min="5645" max="5645" width="11.875" style="28" bestFit="1" customWidth="1"/>
    <col min="5646" max="5888" width="8" style="28"/>
    <col min="5889" max="5890" width="5.75" style="28" customWidth="1"/>
    <col min="5891" max="5891" width="30.625" style="28" customWidth="1"/>
    <col min="5892" max="5892" width="30.75" style="28" customWidth="1"/>
    <col min="5893" max="5893" width="40.75" style="28" customWidth="1"/>
    <col min="5894" max="5894" width="6.75" style="28" customWidth="1"/>
    <col min="5895" max="5895" width="24.75" style="28" customWidth="1"/>
    <col min="5896" max="5896" width="15.75" style="28" customWidth="1"/>
    <col min="5897" max="5897" width="8" style="28" customWidth="1"/>
    <col min="5898" max="5898" width="12.125" style="28" bestFit="1" customWidth="1"/>
    <col min="5899" max="5899" width="16.125" style="28" customWidth="1"/>
    <col min="5900" max="5900" width="8" style="28"/>
    <col min="5901" max="5901" width="11.875" style="28" bestFit="1" customWidth="1"/>
    <col min="5902" max="6144" width="8" style="28"/>
    <col min="6145" max="6146" width="5.75" style="28" customWidth="1"/>
    <col min="6147" max="6147" width="30.625" style="28" customWidth="1"/>
    <col min="6148" max="6148" width="30.75" style="28" customWidth="1"/>
    <col min="6149" max="6149" width="40.75" style="28" customWidth="1"/>
    <col min="6150" max="6150" width="6.75" style="28" customWidth="1"/>
    <col min="6151" max="6151" width="24.75" style="28" customWidth="1"/>
    <col min="6152" max="6152" width="15.75" style="28" customWidth="1"/>
    <col min="6153" max="6153" width="8" style="28" customWidth="1"/>
    <col min="6154" max="6154" width="12.125" style="28" bestFit="1" customWidth="1"/>
    <col min="6155" max="6155" width="16.125" style="28" customWidth="1"/>
    <col min="6156" max="6156" width="8" style="28"/>
    <col min="6157" max="6157" width="11.875" style="28" bestFit="1" customWidth="1"/>
    <col min="6158" max="6400" width="8" style="28"/>
    <col min="6401" max="6402" width="5.75" style="28" customWidth="1"/>
    <col min="6403" max="6403" width="30.625" style="28" customWidth="1"/>
    <col min="6404" max="6404" width="30.75" style="28" customWidth="1"/>
    <col min="6405" max="6405" width="40.75" style="28" customWidth="1"/>
    <col min="6406" max="6406" width="6.75" style="28" customWidth="1"/>
    <col min="6407" max="6407" width="24.75" style="28" customWidth="1"/>
    <col min="6408" max="6408" width="15.75" style="28" customWidth="1"/>
    <col min="6409" max="6409" width="8" style="28" customWidth="1"/>
    <col min="6410" max="6410" width="12.125" style="28" bestFit="1" customWidth="1"/>
    <col min="6411" max="6411" width="16.125" style="28" customWidth="1"/>
    <col min="6412" max="6412" width="8" style="28"/>
    <col min="6413" max="6413" width="11.875" style="28" bestFit="1" customWidth="1"/>
    <col min="6414" max="6656" width="8" style="28"/>
    <col min="6657" max="6658" width="5.75" style="28" customWidth="1"/>
    <col min="6659" max="6659" width="30.625" style="28" customWidth="1"/>
    <col min="6660" max="6660" width="30.75" style="28" customWidth="1"/>
    <col min="6661" max="6661" width="40.75" style="28" customWidth="1"/>
    <col min="6662" max="6662" width="6.75" style="28" customWidth="1"/>
    <col min="6663" max="6663" width="24.75" style="28" customWidth="1"/>
    <col min="6664" max="6664" width="15.75" style="28" customWidth="1"/>
    <col min="6665" max="6665" width="8" style="28" customWidth="1"/>
    <col min="6666" max="6666" width="12.125" style="28" bestFit="1" customWidth="1"/>
    <col min="6667" max="6667" width="16.125" style="28" customWidth="1"/>
    <col min="6668" max="6668" width="8" style="28"/>
    <col min="6669" max="6669" width="11.875" style="28" bestFit="1" customWidth="1"/>
    <col min="6670" max="6912" width="8" style="28"/>
    <col min="6913" max="6914" width="5.75" style="28" customWidth="1"/>
    <col min="6915" max="6915" width="30.625" style="28" customWidth="1"/>
    <col min="6916" max="6916" width="30.75" style="28" customWidth="1"/>
    <col min="6917" max="6917" width="40.75" style="28" customWidth="1"/>
    <col min="6918" max="6918" width="6.75" style="28" customWidth="1"/>
    <col min="6919" max="6919" width="24.75" style="28" customWidth="1"/>
    <col min="6920" max="6920" width="15.75" style="28" customWidth="1"/>
    <col min="6921" max="6921" width="8" style="28" customWidth="1"/>
    <col min="6922" max="6922" width="12.125" style="28" bestFit="1" customWidth="1"/>
    <col min="6923" max="6923" width="16.125" style="28" customWidth="1"/>
    <col min="6924" max="6924" width="8" style="28"/>
    <col min="6925" max="6925" width="11.875" style="28" bestFit="1" customWidth="1"/>
    <col min="6926" max="7168" width="8" style="28"/>
    <col min="7169" max="7170" width="5.75" style="28" customWidth="1"/>
    <col min="7171" max="7171" width="30.625" style="28" customWidth="1"/>
    <col min="7172" max="7172" width="30.75" style="28" customWidth="1"/>
    <col min="7173" max="7173" width="40.75" style="28" customWidth="1"/>
    <col min="7174" max="7174" width="6.75" style="28" customWidth="1"/>
    <col min="7175" max="7175" width="24.75" style="28" customWidth="1"/>
    <col min="7176" max="7176" width="15.75" style="28" customWidth="1"/>
    <col min="7177" max="7177" width="8" style="28" customWidth="1"/>
    <col min="7178" max="7178" width="12.125" style="28" bestFit="1" customWidth="1"/>
    <col min="7179" max="7179" width="16.125" style="28" customWidth="1"/>
    <col min="7180" max="7180" width="8" style="28"/>
    <col min="7181" max="7181" width="11.875" style="28" bestFit="1" customWidth="1"/>
    <col min="7182" max="7424" width="8" style="28"/>
    <col min="7425" max="7426" width="5.75" style="28" customWidth="1"/>
    <col min="7427" max="7427" width="30.625" style="28" customWidth="1"/>
    <col min="7428" max="7428" width="30.75" style="28" customWidth="1"/>
    <col min="7429" max="7429" width="40.75" style="28" customWidth="1"/>
    <col min="7430" max="7430" width="6.75" style="28" customWidth="1"/>
    <col min="7431" max="7431" width="24.75" style="28" customWidth="1"/>
    <col min="7432" max="7432" width="15.75" style="28" customWidth="1"/>
    <col min="7433" max="7433" width="8" style="28" customWidth="1"/>
    <col min="7434" max="7434" width="12.125" style="28" bestFit="1" customWidth="1"/>
    <col min="7435" max="7435" width="16.125" style="28" customWidth="1"/>
    <col min="7436" max="7436" width="8" style="28"/>
    <col min="7437" max="7437" width="11.875" style="28" bestFit="1" customWidth="1"/>
    <col min="7438" max="7680" width="8" style="28"/>
    <col min="7681" max="7682" width="5.75" style="28" customWidth="1"/>
    <col min="7683" max="7683" width="30.625" style="28" customWidth="1"/>
    <col min="7684" max="7684" width="30.75" style="28" customWidth="1"/>
    <col min="7685" max="7685" width="40.75" style="28" customWidth="1"/>
    <col min="7686" max="7686" width="6.75" style="28" customWidth="1"/>
    <col min="7687" max="7687" width="24.75" style="28" customWidth="1"/>
    <col min="7688" max="7688" width="15.75" style="28" customWidth="1"/>
    <col min="7689" max="7689" width="8" style="28" customWidth="1"/>
    <col min="7690" max="7690" width="12.125" style="28" bestFit="1" customWidth="1"/>
    <col min="7691" max="7691" width="16.125" style="28" customWidth="1"/>
    <col min="7692" max="7692" width="8" style="28"/>
    <col min="7693" max="7693" width="11.875" style="28" bestFit="1" customWidth="1"/>
    <col min="7694" max="7936" width="8" style="28"/>
    <col min="7937" max="7938" width="5.75" style="28" customWidth="1"/>
    <col min="7939" max="7939" width="30.625" style="28" customWidth="1"/>
    <col min="7940" max="7940" width="30.75" style="28" customWidth="1"/>
    <col min="7941" max="7941" width="40.75" style="28" customWidth="1"/>
    <col min="7942" max="7942" width="6.75" style="28" customWidth="1"/>
    <col min="7943" max="7943" width="24.75" style="28" customWidth="1"/>
    <col min="7944" max="7944" width="15.75" style="28" customWidth="1"/>
    <col min="7945" max="7945" width="8" style="28" customWidth="1"/>
    <col min="7946" max="7946" width="12.125" style="28" bestFit="1" customWidth="1"/>
    <col min="7947" max="7947" width="16.125" style="28" customWidth="1"/>
    <col min="7948" max="7948" width="8" style="28"/>
    <col min="7949" max="7949" width="11.875" style="28" bestFit="1" customWidth="1"/>
    <col min="7950" max="8192" width="8" style="28"/>
    <col min="8193" max="8194" width="5.75" style="28" customWidth="1"/>
    <col min="8195" max="8195" width="30.625" style="28" customWidth="1"/>
    <col min="8196" max="8196" width="30.75" style="28" customWidth="1"/>
    <col min="8197" max="8197" width="40.75" style="28" customWidth="1"/>
    <col min="8198" max="8198" width="6.75" style="28" customWidth="1"/>
    <col min="8199" max="8199" width="24.75" style="28" customWidth="1"/>
    <col min="8200" max="8200" width="15.75" style="28" customWidth="1"/>
    <col min="8201" max="8201" width="8" style="28" customWidth="1"/>
    <col min="8202" max="8202" width="12.125" style="28" bestFit="1" customWidth="1"/>
    <col min="8203" max="8203" width="16.125" style="28" customWidth="1"/>
    <col min="8204" max="8204" width="8" style="28"/>
    <col min="8205" max="8205" width="11.875" style="28" bestFit="1" customWidth="1"/>
    <col min="8206" max="8448" width="8" style="28"/>
    <col min="8449" max="8450" width="5.75" style="28" customWidth="1"/>
    <col min="8451" max="8451" width="30.625" style="28" customWidth="1"/>
    <col min="8452" max="8452" width="30.75" style="28" customWidth="1"/>
    <col min="8453" max="8453" width="40.75" style="28" customWidth="1"/>
    <col min="8454" max="8454" width="6.75" style="28" customWidth="1"/>
    <col min="8455" max="8455" width="24.75" style="28" customWidth="1"/>
    <col min="8456" max="8456" width="15.75" style="28" customWidth="1"/>
    <col min="8457" max="8457" width="8" style="28" customWidth="1"/>
    <col min="8458" max="8458" width="12.125" style="28" bestFit="1" customWidth="1"/>
    <col min="8459" max="8459" width="16.125" style="28" customWidth="1"/>
    <col min="8460" max="8460" width="8" style="28"/>
    <col min="8461" max="8461" width="11.875" style="28" bestFit="1" customWidth="1"/>
    <col min="8462" max="8704" width="8" style="28"/>
    <col min="8705" max="8706" width="5.75" style="28" customWidth="1"/>
    <col min="8707" max="8707" width="30.625" style="28" customWidth="1"/>
    <col min="8708" max="8708" width="30.75" style="28" customWidth="1"/>
    <col min="8709" max="8709" width="40.75" style="28" customWidth="1"/>
    <col min="8710" max="8710" width="6.75" style="28" customWidth="1"/>
    <col min="8711" max="8711" width="24.75" style="28" customWidth="1"/>
    <col min="8712" max="8712" width="15.75" style="28" customWidth="1"/>
    <col min="8713" max="8713" width="8" style="28" customWidth="1"/>
    <col min="8714" max="8714" width="12.125" style="28" bestFit="1" customWidth="1"/>
    <col min="8715" max="8715" width="16.125" style="28" customWidth="1"/>
    <col min="8716" max="8716" width="8" style="28"/>
    <col min="8717" max="8717" width="11.875" style="28" bestFit="1" customWidth="1"/>
    <col min="8718" max="8960" width="8" style="28"/>
    <col min="8961" max="8962" width="5.75" style="28" customWidth="1"/>
    <col min="8963" max="8963" width="30.625" style="28" customWidth="1"/>
    <col min="8964" max="8964" width="30.75" style="28" customWidth="1"/>
    <col min="8965" max="8965" width="40.75" style="28" customWidth="1"/>
    <col min="8966" max="8966" width="6.75" style="28" customWidth="1"/>
    <col min="8967" max="8967" width="24.75" style="28" customWidth="1"/>
    <col min="8968" max="8968" width="15.75" style="28" customWidth="1"/>
    <col min="8969" max="8969" width="8" style="28" customWidth="1"/>
    <col min="8970" max="8970" width="12.125" style="28" bestFit="1" customWidth="1"/>
    <col min="8971" max="8971" width="16.125" style="28" customWidth="1"/>
    <col min="8972" max="8972" width="8" style="28"/>
    <col min="8973" max="8973" width="11.875" style="28" bestFit="1" customWidth="1"/>
    <col min="8974" max="9216" width="8" style="28"/>
    <col min="9217" max="9218" width="5.75" style="28" customWidth="1"/>
    <col min="9219" max="9219" width="30.625" style="28" customWidth="1"/>
    <col min="9220" max="9220" width="30.75" style="28" customWidth="1"/>
    <col min="9221" max="9221" width="40.75" style="28" customWidth="1"/>
    <col min="9222" max="9222" width="6.75" style="28" customWidth="1"/>
    <col min="9223" max="9223" width="24.75" style="28" customWidth="1"/>
    <col min="9224" max="9224" width="15.75" style="28" customWidth="1"/>
    <col min="9225" max="9225" width="8" style="28" customWidth="1"/>
    <col min="9226" max="9226" width="12.125" style="28" bestFit="1" customWidth="1"/>
    <col min="9227" max="9227" width="16.125" style="28" customWidth="1"/>
    <col min="9228" max="9228" width="8" style="28"/>
    <col min="9229" max="9229" width="11.875" style="28" bestFit="1" customWidth="1"/>
    <col min="9230" max="9472" width="8" style="28"/>
    <col min="9473" max="9474" width="5.75" style="28" customWidth="1"/>
    <col min="9475" max="9475" width="30.625" style="28" customWidth="1"/>
    <col min="9476" max="9476" width="30.75" style="28" customWidth="1"/>
    <col min="9477" max="9477" width="40.75" style="28" customWidth="1"/>
    <col min="9478" max="9478" width="6.75" style="28" customWidth="1"/>
    <col min="9479" max="9479" width="24.75" style="28" customWidth="1"/>
    <col min="9480" max="9480" width="15.75" style="28" customWidth="1"/>
    <col min="9481" max="9481" width="8" style="28" customWidth="1"/>
    <col min="9482" max="9482" width="12.125" style="28" bestFit="1" customWidth="1"/>
    <col min="9483" max="9483" width="16.125" style="28" customWidth="1"/>
    <col min="9484" max="9484" width="8" style="28"/>
    <col min="9485" max="9485" width="11.875" style="28" bestFit="1" customWidth="1"/>
    <col min="9486" max="9728" width="8" style="28"/>
    <col min="9729" max="9730" width="5.75" style="28" customWidth="1"/>
    <col min="9731" max="9731" width="30.625" style="28" customWidth="1"/>
    <col min="9732" max="9732" width="30.75" style="28" customWidth="1"/>
    <col min="9733" max="9733" width="40.75" style="28" customWidth="1"/>
    <col min="9734" max="9734" width="6.75" style="28" customWidth="1"/>
    <col min="9735" max="9735" width="24.75" style="28" customWidth="1"/>
    <col min="9736" max="9736" width="15.75" style="28" customWidth="1"/>
    <col min="9737" max="9737" width="8" style="28" customWidth="1"/>
    <col min="9738" max="9738" width="12.125" style="28" bestFit="1" customWidth="1"/>
    <col min="9739" max="9739" width="16.125" style="28" customWidth="1"/>
    <col min="9740" max="9740" width="8" style="28"/>
    <col min="9741" max="9741" width="11.875" style="28" bestFit="1" customWidth="1"/>
    <col min="9742" max="9984" width="8" style="28"/>
    <col min="9985" max="9986" width="5.75" style="28" customWidth="1"/>
    <col min="9987" max="9987" width="30.625" style="28" customWidth="1"/>
    <col min="9988" max="9988" width="30.75" style="28" customWidth="1"/>
    <col min="9989" max="9989" width="40.75" style="28" customWidth="1"/>
    <col min="9990" max="9990" width="6.75" style="28" customWidth="1"/>
    <col min="9991" max="9991" width="24.75" style="28" customWidth="1"/>
    <col min="9992" max="9992" width="15.75" style="28" customWidth="1"/>
    <col min="9993" max="9993" width="8" style="28" customWidth="1"/>
    <col min="9994" max="9994" width="12.125" style="28" bestFit="1" customWidth="1"/>
    <col min="9995" max="9995" width="16.125" style="28" customWidth="1"/>
    <col min="9996" max="9996" width="8" style="28"/>
    <col min="9997" max="9997" width="11.875" style="28" bestFit="1" customWidth="1"/>
    <col min="9998" max="10240" width="8" style="28"/>
    <col min="10241" max="10242" width="5.75" style="28" customWidth="1"/>
    <col min="10243" max="10243" width="30.625" style="28" customWidth="1"/>
    <col min="10244" max="10244" width="30.75" style="28" customWidth="1"/>
    <col min="10245" max="10245" width="40.75" style="28" customWidth="1"/>
    <col min="10246" max="10246" width="6.75" style="28" customWidth="1"/>
    <col min="10247" max="10247" width="24.75" style="28" customWidth="1"/>
    <col min="10248" max="10248" width="15.75" style="28" customWidth="1"/>
    <col min="10249" max="10249" width="8" style="28" customWidth="1"/>
    <col min="10250" max="10250" width="12.125" style="28" bestFit="1" customWidth="1"/>
    <col min="10251" max="10251" width="16.125" style="28" customWidth="1"/>
    <col min="10252" max="10252" width="8" style="28"/>
    <col min="10253" max="10253" width="11.875" style="28" bestFit="1" customWidth="1"/>
    <col min="10254" max="10496" width="8" style="28"/>
    <col min="10497" max="10498" width="5.75" style="28" customWidth="1"/>
    <col min="10499" max="10499" width="30.625" style="28" customWidth="1"/>
    <col min="10500" max="10500" width="30.75" style="28" customWidth="1"/>
    <col min="10501" max="10501" width="40.75" style="28" customWidth="1"/>
    <col min="10502" max="10502" width="6.75" style="28" customWidth="1"/>
    <col min="10503" max="10503" width="24.75" style="28" customWidth="1"/>
    <col min="10504" max="10504" width="15.75" style="28" customWidth="1"/>
    <col min="10505" max="10505" width="8" style="28" customWidth="1"/>
    <col min="10506" max="10506" width="12.125" style="28" bestFit="1" customWidth="1"/>
    <col min="10507" max="10507" width="16.125" style="28" customWidth="1"/>
    <col min="10508" max="10508" width="8" style="28"/>
    <col min="10509" max="10509" width="11.875" style="28" bestFit="1" customWidth="1"/>
    <col min="10510" max="10752" width="8" style="28"/>
    <col min="10753" max="10754" width="5.75" style="28" customWidth="1"/>
    <col min="10755" max="10755" width="30.625" style="28" customWidth="1"/>
    <col min="10756" max="10756" width="30.75" style="28" customWidth="1"/>
    <col min="10757" max="10757" width="40.75" style="28" customWidth="1"/>
    <col min="10758" max="10758" width="6.75" style="28" customWidth="1"/>
    <col min="10759" max="10759" width="24.75" style="28" customWidth="1"/>
    <col min="10760" max="10760" width="15.75" style="28" customWidth="1"/>
    <col min="10761" max="10761" width="8" style="28" customWidth="1"/>
    <col min="10762" max="10762" width="12.125" style="28" bestFit="1" customWidth="1"/>
    <col min="10763" max="10763" width="16.125" style="28" customWidth="1"/>
    <col min="10764" max="10764" width="8" style="28"/>
    <col min="10765" max="10765" width="11.875" style="28" bestFit="1" customWidth="1"/>
    <col min="10766" max="11008" width="8" style="28"/>
    <col min="11009" max="11010" width="5.75" style="28" customWidth="1"/>
    <col min="11011" max="11011" width="30.625" style="28" customWidth="1"/>
    <col min="11012" max="11012" width="30.75" style="28" customWidth="1"/>
    <col min="11013" max="11013" width="40.75" style="28" customWidth="1"/>
    <col min="11014" max="11014" width="6.75" style="28" customWidth="1"/>
    <col min="11015" max="11015" width="24.75" style="28" customWidth="1"/>
    <col min="11016" max="11016" width="15.75" style="28" customWidth="1"/>
    <col min="11017" max="11017" width="8" style="28" customWidth="1"/>
    <col min="11018" max="11018" width="12.125" style="28" bestFit="1" customWidth="1"/>
    <col min="11019" max="11019" width="16.125" style="28" customWidth="1"/>
    <col min="11020" max="11020" width="8" style="28"/>
    <col min="11021" max="11021" width="11.875" style="28" bestFit="1" customWidth="1"/>
    <col min="11022" max="11264" width="8" style="28"/>
    <col min="11265" max="11266" width="5.75" style="28" customWidth="1"/>
    <col min="11267" max="11267" width="30.625" style="28" customWidth="1"/>
    <col min="11268" max="11268" width="30.75" style="28" customWidth="1"/>
    <col min="11269" max="11269" width="40.75" style="28" customWidth="1"/>
    <col min="11270" max="11270" width="6.75" style="28" customWidth="1"/>
    <col min="11271" max="11271" width="24.75" style="28" customWidth="1"/>
    <col min="11272" max="11272" width="15.75" style="28" customWidth="1"/>
    <col min="11273" max="11273" width="8" style="28" customWidth="1"/>
    <col min="11274" max="11274" width="12.125" style="28" bestFit="1" customWidth="1"/>
    <col min="11275" max="11275" width="16.125" style="28" customWidth="1"/>
    <col min="11276" max="11276" width="8" style="28"/>
    <col min="11277" max="11277" width="11.875" style="28" bestFit="1" customWidth="1"/>
    <col min="11278" max="11520" width="8" style="28"/>
    <col min="11521" max="11522" width="5.75" style="28" customWidth="1"/>
    <col min="11523" max="11523" width="30.625" style="28" customWidth="1"/>
    <col min="11524" max="11524" width="30.75" style="28" customWidth="1"/>
    <col min="11525" max="11525" width="40.75" style="28" customWidth="1"/>
    <col min="11526" max="11526" width="6.75" style="28" customWidth="1"/>
    <col min="11527" max="11527" width="24.75" style="28" customWidth="1"/>
    <col min="11528" max="11528" width="15.75" style="28" customWidth="1"/>
    <col min="11529" max="11529" width="8" style="28" customWidth="1"/>
    <col min="11530" max="11530" width="12.125" style="28" bestFit="1" customWidth="1"/>
    <col min="11531" max="11531" width="16.125" style="28" customWidth="1"/>
    <col min="11532" max="11532" width="8" style="28"/>
    <col min="11533" max="11533" width="11.875" style="28" bestFit="1" customWidth="1"/>
    <col min="11534" max="11776" width="8" style="28"/>
    <col min="11777" max="11778" width="5.75" style="28" customWidth="1"/>
    <col min="11779" max="11779" width="30.625" style="28" customWidth="1"/>
    <col min="11780" max="11780" width="30.75" style="28" customWidth="1"/>
    <col min="11781" max="11781" width="40.75" style="28" customWidth="1"/>
    <col min="11782" max="11782" width="6.75" style="28" customWidth="1"/>
    <col min="11783" max="11783" width="24.75" style="28" customWidth="1"/>
    <col min="11784" max="11784" width="15.75" style="28" customWidth="1"/>
    <col min="11785" max="11785" width="8" style="28" customWidth="1"/>
    <col min="11786" max="11786" width="12.125" style="28" bestFit="1" customWidth="1"/>
    <col min="11787" max="11787" width="16.125" style="28" customWidth="1"/>
    <col min="11788" max="11788" width="8" style="28"/>
    <col min="11789" max="11789" width="11.875" style="28" bestFit="1" customWidth="1"/>
    <col min="11790" max="12032" width="8" style="28"/>
    <col min="12033" max="12034" width="5.75" style="28" customWidth="1"/>
    <col min="12035" max="12035" width="30.625" style="28" customWidth="1"/>
    <col min="12036" max="12036" width="30.75" style="28" customWidth="1"/>
    <col min="12037" max="12037" width="40.75" style="28" customWidth="1"/>
    <col min="12038" max="12038" width="6.75" style="28" customWidth="1"/>
    <col min="12039" max="12039" width="24.75" style="28" customWidth="1"/>
    <col min="12040" max="12040" width="15.75" style="28" customWidth="1"/>
    <col min="12041" max="12041" width="8" style="28" customWidth="1"/>
    <col min="12042" max="12042" width="12.125" style="28" bestFit="1" customWidth="1"/>
    <col min="12043" max="12043" width="16.125" style="28" customWidth="1"/>
    <col min="12044" max="12044" width="8" style="28"/>
    <col min="12045" max="12045" width="11.875" style="28" bestFit="1" customWidth="1"/>
    <col min="12046" max="12288" width="8" style="28"/>
    <col min="12289" max="12290" width="5.75" style="28" customWidth="1"/>
    <col min="12291" max="12291" width="30.625" style="28" customWidth="1"/>
    <col min="12292" max="12292" width="30.75" style="28" customWidth="1"/>
    <col min="12293" max="12293" width="40.75" style="28" customWidth="1"/>
    <col min="12294" max="12294" width="6.75" style="28" customWidth="1"/>
    <col min="12295" max="12295" width="24.75" style="28" customWidth="1"/>
    <col min="12296" max="12296" width="15.75" style="28" customWidth="1"/>
    <col min="12297" max="12297" width="8" style="28" customWidth="1"/>
    <col min="12298" max="12298" width="12.125" style="28" bestFit="1" customWidth="1"/>
    <col min="12299" max="12299" width="16.125" style="28" customWidth="1"/>
    <col min="12300" max="12300" width="8" style="28"/>
    <col min="12301" max="12301" width="11.875" style="28" bestFit="1" customWidth="1"/>
    <col min="12302" max="12544" width="8" style="28"/>
    <col min="12545" max="12546" width="5.75" style="28" customWidth="1"/>
    <col min="12547" max="12547" width="30.625" style="28" customWidth="1"/>
    <col min="12548" max="12548" width="30.75" style="28" customWidth="1"/>
    <col min="12549" max="12549" width="40.75" style="28" customWidth="1"/>
    <col min="12550" max="12550" width="6.75" style="28" customWidth="1"/>
    <col min="12551" max="12551" width="24.75" style="28" customWidth="1"/>
    <col min="12552" max="12552" width="15.75" style="28" customWidth="1"/>
    <col min="12553" max="12553" width="8" style="28" customWidth="1"/>
    <col min="12554" max="12554" width="12.125" style="28" bestFit="1" customWidth="1"/>
    <col min="12555" max="12555" width="16.125" style="28" customWidth="1"/>
    <col min="12556" max="12556" width="8" style="28"/>
    <col min="12557" max="12557" width="11.875" style="28" bestFit="1" customWidth="1"/>
    <col min="12558" max="12800" width="8" style="28"/>
    <col min="12801" max="12802" width="5.75" style="28" customWidth="1"/>
    <col min="12803" max="12803" width="30.625" style="28" customWidth="1"/>
    <col min="12804" max="12804" width="30.75" style="28" customWidth="1"/>
    <col min="12805" max="12805" width="40.75" style="28" customWidth="1"/>
    <col min="12806" max="12806" width="6.75" style="28" customWidth="1"/>
    <col min="12807" max="12807" width="24.75" style="28" customWidth="1"/>
    <col min="12808" max="12808" width="15.75" style="28" customWidth="1"/>
    <col min="12809" max="12809" width="8" style="28" customWidth="1"/>
    <col min="12810" max="12810" width="12.125" style="28" bestFit="1" customWidth="1"/>
    <col min="12811" max="12811" width="16.125" style="28" customWidth="1"/>
    <col min="12812" max="12812" width="8" style="28"/>
    <col min="12813" max="12813" width="11.875" style="28" bestFit="1" customWidth="1"/>
    <col min="12814" max="13056" width="8" style="28"/>
    <col min="13057" max="13058" width="5.75" style="28" customWidth="1"/>
    <col min="13059" max="13059" width="30.625" style="28" customWidth="1"/>
    <col min="13060" max="13060" width="30.75" style="28" customWidth="1"/>
    <col min="13061" max="13061" width="40.75" style="28" customWidth="1"/>
    <col min="13062" max="13062" width="6.75" style="28" customWidth="1"/>
    <col min="13063" max="13063" width="24.75" style="28" customWidth="1"/>
    <col min="13064" max="13064" width="15.75" style="28" customWidth="1"/>
    <col min="13065" max="13065" width="8" style="28" customWidth="1"/>
    <col min="13066" max="13066" width="12.125" style="28" bestFit="1" customWidth="1"/>
    <col min="13067" max="13067" width="16.125" style="28" customWidth="1"/>
    <col min="13068" max="13068" width="8" style="28"/>
    <col min="13069" max="13069" width="11.875" style="28" bestFit="1" customWidth="1"/>
    <col min="13070" max="13312" width="8" style="28"/>
    <col min="13313" max="13314" width="5.75" style="28" customWidth="1"/>
    <col min="13315" max="13315" width="30.625" style="28" customWidth="1"/>
    <col min="13316" max="13316" width="30.75" style="28" customWidth="1"/>
    <col min="13317" max="13317" width="40.75" style="28" customWidth="1"/>
    <col min="13318" max="13318" width="6.75" style="28" customWidth="1"/>
    <col min="13319" max="13319" width="24.75" style="28" customWidth="1"/>
    <col min="13320" max="13320" width="15.75" style="28" customWidth="1"/>
    <col min="13321" max="13321" width="8" style="28" customWidth="1"/>
    <col min="13322" max="13322" width="12.125" style="28" bestFit="1" customWidth="1"/>
    <col min="13323" max="13323" width="16.125" style="28" customWidth="1"/>
    <col min="13324" max="13324" width="8" style="28"/>
    <col min="13325" max="13325" width="11.875" style="28" bestFit="1" customWidth="1"/>
    <col min="13326" max="13568" width="8" style="28"/>
    <col min="13569" max="13570" width="5.75" style="28" customWidth="1"/>
    <col min="13571" max="13571" width="30.625" style="28" customWidth="1"/>
    <col min="13572" max="13572" width="30.75" style="28" customWidth="1"/>
    <col min="13573" max="13573" width="40.75" style="28" customWidth="1"/>
    <col min="13574" max="13574" width="6.75" style="28" customWidth="1"/>
    <col min="13575" max="13575" width="24.75" style="28" customWidth="1"/>
    <col min="13576" max="13576" width="15.75" style="28" customWidth="1"/>
    <col min="13577" max="13577" width="8" style="28" customWidth="1"/>
    <col min="13578" max="13578" width="12.125" style="28" bestFit="1" customWidth="1"/>
    <col min="13579" max="13579" width="16.125" style="28" customWidth="1"/>
    <col min="13580" max="13580" width="8" style="28"/>
    <col min="13581" max="13581" width="11.875" style="28" bestFit="1" customWidth="1"/>
    <col min="13582" max="13824" width="8" style="28"/>
    <col min="13825" max="13826" width="5.75" style="28" customWidth="1"/>
    <col min="13827" max="13827" width="30.625" style="28" customWidth="1"/>
    <col min="13828" max="13828" width="30.75" style="28" customWidth="1"/>
    <col min="13829" max="13829" width="40.75" style="28" customWidth="1"/>
    <col min="13830" max="13830" width="6.75" style="28" customWidth="1"/>
    <col min="13831" max="13831" width="24.75" style="28" customWidth="1"/>
    <col min="13832" max="13832" width="15.75" style="28" customWidth="1"/>
    <col min="13833" max="13833" width="8" style="28" customWidth="1"/>
    <col min="13834" max="13834" width="12.125" style="28" bestFit="1" customWidth="1"/>
    <col min="13835" max="13835" width="16.125" style="28" customWidth="1"/>
    <col min="13836" max="13836" width="8" style="28"/>
    <col min="13837" max="13837" width="11.875" style="28" bestFit="1" customWidth="1"/>
    <col min="13838" max="14080" width="8" style="28"/>
    <col min="14081" max="14082" width="5.75" style="28" customWidth="1"/>
    <col min="14083" max="14083" width="30.625" style="28" customWidth="1"/>
    <col min="14084" max="14084" width="30.75" style="28" customWidth="1"/>
    <col min="14085" max="14085" width="40.75" style="28" customWidth="1"/>
    <col min="14086" max="14086" width="6.75" style="28" customWidth="1"/>
    <col min="14087" max="14087" width="24.75" style="28" customWidth="1"/>
    <col min="14088" max="14088" width="15.75" style="28" customWidth="1"/>
    <col min="14089" max="14089" width="8" style="28" customWidth="1"/>
    <col min="14090" max="14090" width="12.125" style="28" bestFit="1" customWidth="1"/>
    <col min="14091" max="14091" width="16.125" style="28" customWidth="1"/>
    <col min="14092" max="14092" width="8" style="28"/>
    <col min="14093" max="14093" width="11.875" style="28" bestFit="1" customWidth="1"/>
    <col min="14094" max="14336" width="8" style="28"/>
    <col min="14337" max="14338" width="5.75" style="28" customWidth="1"/>
    <col min="14339" max="14339" width="30.625" style="28" customWidth="1"/>
    <col min="14340" max="14340" width="30.75" style="28" customWidth="1"/>
    <col min="14341" max="14341" width="40.75" style="28" customWidth="1"/>
    <col min="14342" max="14342" width="6.75" style="28" customWidth="1"/>
    <col min="14343" max="14343" width="24.75" style="28" customWidth="1"/>
    <col min="14344" max="14344" width="15.75" style="28" customWidth="1"/>
    <col min="14345" max="14345" width="8" style="28" customWidth="1"/>
    <col min="14346" max="14346" width="12.125" style="28" bestFit="1" customWidth="1"/>
    <col min="14347" max="14347" width="16.125" style="28" customWidth="1"/>
    <col min="14348" max="14348" width="8" style="28"/>
    <col min="14349" max="14349" width="11.875" style="28" bestFit="1" customWidth="1"/>
    <col min="14350" max="14592" width="8" style="28"/>
    <col min="14593" max="14594" width="5.75" style="28" customWidth="1"/>
    <col min="14595" max="14595" width="30.625" style="28" customWidth="1"/>
    <col min="14596" max="14596" width="30.75" style="28" customWidth="1"/>
    <col min="14597" max="14597" width="40.75" style="28" customWidth="1"/>
    <col min="14598" max="14598" width="6.75" style="28" customWidth="1"/>
    <col min="14599" max="14599" width="24.75" style="28" customWidth="1"/>
    <col min="14600" max="14600" width="15.75" style="28" customWidth="1"/>
    <col min="14601" max="14601" width="8" style="28" customWidth="1"/>
    <col min="14602" max="14602" width="12.125" style="28" bestFit="1" customWidth="1"/>
    <col min="14603" max="14603" width="16.125" style="28" customWidth="1"/>
    <col min="14604" max="14604" width="8" style="28"/>
    <col min="14605" max="14605" width="11.875" style="28" bestFit="1" customWidth="1"/>
    <col min="14606" max="14848" width="8" style="28"/>
    <col min="14849" max="14850" width="5.75" style="28" customWidth="1"/>
    <col min="14851" max="14851" width="30.625" style="28" customWidth="1"/>
    <col min="14852" max="14852" width="30.75" style="28" customWidth="1"/>
    <col min="14853" max="14853" width="40.75" style="28" customWidth="1"/>
    <col min="14854" max="14854" width="6.75" style="28" customWidth="1"/>
    <col min="14855" max="14855" width="24.75" style="28" customWidth="1"/>
    <col min="14856" max="14856" width="15.75" style="28" customWidth="1"/>
    <col min="14857" max="14857" width="8" style="28" customWidth="1"/>
    <col min="14858" max="14858" width="12.125" style="28" bestFit="1" customWidth="1"/>
    <col min="14859" max="14859" width="16.125" style="28" customWidth="1"/>
    <col min="14860" max="14860" width="8" style="28"/>
    <col min="14861" max="14861" width="11.875" style="28" bestFit="1" customWidth="1"/>
    <col min="14862" max="15104" width="8" style="28"/>
    <col min="15105" max="15106" width="5.75" style="28" customWidth="1"/>
    <col min="15107" max="15107" width="30.625" style="28" customWidth="1"/>
    <col min="15108" max="15108" width="30.75" style="28" customWidth="1"/>
    <col min="15109" max="15109" width="40.75" style="28" customWidth="1"/>
    <col min="15110" max="15110" width="6.75" style="28" customWidth="1"/>
    <col min="15111" max="15111" width="24.75" style="28" customWidth="1"/>
    <col min="15112" max="15112" width="15.75" style="28" customWidth="1"/>
    <col min="15113" max="15113" width="8" style="28" customWidth="1"/>
    <col min="15114" max="15114" width="12.125" style="28" bestFit="1" customWidth="1"/>
    <col min="15115" max="15115" width="16.125" style="28" customWidth="1"/>
    <col min="15116" max="15116" width="8" style="28"/>
    <col min="15117" max="15117" width="11.875" style="28" bestFit="1" customWidth="1"/>
    <col min="15118" max="15360" width="8" style="28"/>
    <col min="15361" max="15362" width="5.75" style="28" customWidth="1"/>
    <col min="15363" max="15363" width="30.625" style="28" customWidth="1"/>
    <col min="15364" max="15364" width="30.75" style="28" customWidth="1"/>
    <col min="15365" max="15365" width="40.75" style="28" customWidth="1"/>
    <col min="15366" max="15366" width="6.75" style="28" customWidth="1"/>
    <col min="15367" max="15367" width="24.75" style="28" customWidth="1"/>
    <col min="15368" max="15368" width="15.75" style="28" customWidth="1"/>
    <col min="15369" max="15369" width="8" style="28" customWidth="1"/>
    <col min="15370" max="15370" width="12.125" style="28" bestFit="1" customWidth="1"/>
    <col min="15371" max="15371" width="16.125" style="28" customWidth="1"/>
    <col min="15372" max="15372" width="8" style="28"/>
    <col min="15373" max="15373" width="11.875" style="28" bestFit="1" customWidth="1"/>
    <col min="15374" max="15616" width="8" style="28"/>
    <col min="15617" max="15618" width="5.75" style="28" customWidth="1"/>
    <col min="15619" max="15619" width="30.625" style="28" customWidth="1"/>
    <col min="15620" max="15620" width="30.75" style="28" customWidth="1"/>
    <col min="15621" max="15621" width="40.75" style="28" customWidth="1"/>
    <col min="15622" max="15622" width="6.75" style="28" customWidth="1"/>
    <col min="15623" max="15623" width="24.75" style="28" customWidth="1"/>
    <col min="15624" max="15624" width="15.75" style="28" customWidth="1"/>
    <col min="15625" max="15625" width="8" style="28" customWidth="1"/>
    <col min="15626" max="15626" width="12.125" style="28" bestFit="1" customWidth="1"/>
    <col min="15627" max="15627" width="16.125" style="28" customWidth="1"/>
    <col min="15628" max="15628" width="8" style="28"/>
    <col min="15629" max="15629" width="11.875" style="28" bestFit="1" customWidth="1"/>
    <col min="15630" max="15872" width="8" style="28"/>
    <col min="15873" max="15874" width="5.75" style="28" customWidth="1"/>
    <col min="15875" max="15875" width="30.625" style="28" customWidth="1"/>
    <col min="15876" max="15876" width="30.75" style="28" customWidth="1"/>
    <col min="15877" max="15877" width="40.75" style="28" customWidth="1"/>
    <col min="15878" max="15878" width="6.75" style="28" customWidth="1"/>
    <col min="15879" max="15879" width="24.75" style="28" customWidth="1"/>
    <col min="15880" max="15880" width="15.75" style="28" customWidth="1"/>
    <col min="15881" max="15881" width="8" style="28" customWidth="1"/>
    <col min="15882" max="15882" width="12.125" style="28" bestFit="1" customWidth="1"/>
    <col min="15883" max="15883" width="16.125" style="28" customWidth="1"/>
    <col min="15884" max="15884" width="8" style="28"/>
    <col min="15885" max="15885" width="11.875" style="28" bestFit="1" customWidth="1"/>
    <col min="15886" max="16128" width="8" style="28"/>
    <col min="16129" max="16130" width="5.75" style="28" customWidth="1"/>
    <col min="16131" max="16131" width="30.625" style="28" customWidth="1"/>
    <col min="16132" max="16132" width="30.75" style="28" customWidth="1"/>
    <col min="16133" max="16133" width="40.75" style="28" customWidth="1"/>
    <col min="16134" max="16134" width="6.75" style="28" customWidth="1"/>
    <col min="16135" max="16135" width="24.75" style="28" customWidth="1"/>
    <col min="16136" max="16136" width="15.75" style="28" customWidth="1"/>
    <col min="16137" max="16137" width="8" style="28" customWidth="1"/>
    <col min="16138" max="16138" width="12.125" style="28" bestFit="1" customWidth="1"/>
    <col min="16139" max="16139" width="16.125" style="28" customWidth="1"/>
    <col min="16140" max="16140" width="8" style="28"/>
    <col min="16141" max="16141" width="11.875" style="28" bestFit="1" customWidth="1"/>
    <col min="16142" max="16384" width="8" style="28"/>
  </cols>
  <sheetData>
    <row r="1" spans="1:8" s="18" customFormat="1" ht="39.950000000000003" customHeight="1">
      <c r="A1" s="90" t="s">
        <v>1227</v>
      </c>
      <c r="B1" s="90"/>
      <c r="C1" s="90"/>
      <c r="D1" s="90"/>
      <c r="E1" s="90"/>
      <c r="F1" s="90"/>
      <c r="G1" s="90"/>
    </row>
    <row r="2" spans="1:8" s="21" customFormat="1" ht="30" customHeight="1">
      <c r="A2" s="91" t="s">
        <v>1167</v>
      </c>
      <c r="B2" s="91"/>
      <c r="C2" s="91"/>
      <c r="D2" s="91"/>
      <c r="E2" s="92" t="str">
        <f>"금액 : "&amp;NUMBERSTRING((D37),1)&amp;"원정"</f>
        <v>금액 : 영원정</v>
      </c>
      <c r="F2" s="92"/>
      <c r="G2" s="19" t="str">
        <f>"(\"&amp;TEXT(D37,"#,##0")&amp;" 원)"</f>
        <v>(\0 원)</v>
      </c>
      <c r="H2" s="20"/>
    </row>
    <row r="3" spans="1:8" s="24" customFormat="1" ht="20.100000000000001" customHeight="1">
      <c r="A3" s="93" t="s">
        <v>1168</v>
      </c>
      <c r="B3" s="94"/>
      <c r="C3" s="95"/>
      <c r="D3" s="22" t="s">
        <v>1169</v>
      </c>
      <c r="E3" s="96" t="s">
        <v>1170</v>
      </c>
      <c r="F3" s="97"/>
      <c r="G3" s="23" t="s">
        <v>1171</v>
      </c>
    </row>
    <row r="4" spans="1:8" ht="18.95" customHeight="1">
      <c r="A4" s="98" t="s">
        <v>1172</v>
      </c>
      <c r="B4" s="87" t="s">
        <v>1173</v>
      </c>
      <c r="C4" s="25" t="s">
        <v>1174</v>
      </c>
      <c r="D4" s="26">
        <f>공종별집계표!F5</f>
        <v>0</v>
      </c>
      <c r="E4" s="101"/>
      <c r="F4" s="102"/>
      <c r="G4" s="27" t="s">
        <v>1175</v>
      </c>
      <c r="H4" s="24" t="s">
        <v>1176</v>
      </c>
    </row>
    <row r="5" spans="1:8" ht="18.95" customHeight="1">
      <c r="A5" s="99"/>
      <c r="B5" s="66"/>
      <c r="C5" s="29" t="s">
        <v>1177</v>
      </c>
      <c r="E5" s="88"/>
      <c r="F5" s="89"/>
      <c r="G5" s="30"/>
      <c r="H5" s="28">
        <f>D4+D8+D12</f>
        <v>0</v>
      </c>
    </row>
    <row r="6" spans="1:8" ht="18.95" customHeight="1">
      <c r="A6" s="99"/>
      <c r="B6" s="66"/>
      <c r="C6" s="29" t="s">
        <v>1178</v>
      </c>
      <c r="D6" s="31"/>
      <c r="E6" s="88"/>
      <c r="F6" s="89"/>
      <c r="G6" s="30"/>
    </row>
    <row r="7" spans="1:8" ht="18.95" customHeight="1">
      <c r="A7" s="99"/>
      <c r="B7" s="66"/>
      <c r="C7" s="32" t="s">
        <v>1179</v>
      </c>
      <c r="D7" s="33">
        <f>SUM(D4-D6)</f>
        <v>0</v>
      </c>
      <c r="E7" s="79"/>
      <c r="F7" s="80"/>
      <c r="G7" s="34"/>
    </row>
    <row r="8" spans="1:8" ht="18.95" customHeight="1">
      <c r="A8" s="99"/>
      <c r="B8" s="81" t="s">
        <v>1180</v>
      </c>
      <c r="C8" s="35" t="s">
        <v>1181</v>
      </c>
      <c r="D8" s="36">
        <f>공종별집계표!H5</f>
        <v>0</v>
      </c>
      <c r="E8" s="84"/>
      <c r="F8" s="85"/>
      <c r="G8" s="37"/>
    </row>
    <row r="9" spans="1:8" ht="18.95" customHeight="1">
      <c r="A9" s="99"/>
      <c r="B9" s="82"/>
      <c r="C9" s="29" t="s">
        <v>1182</v>
      </c>
      <c r="D9" s="38">
        <f>INT(D8*13%)</f>
        <v>0</v>
      </c>
      <c r="E9" s="77" t="s">
        <v>1183</v>
      </c>
      <c r="F9" s="78"/>
      <c r="G9" s="30"/>
    </row>
    <row r="10" spans="1:8" ht="18.95" customHeight="1">
      <c r="A10" s="99"/>
      <c r="B10" s="83"/>
      <c r="C10" s="32" t="s">
        <v>1179</v>
      </c>
      <c r="D10" s="33">
        <f>SUM(D8:D9)</f>
        <v>0</v>
      </c>
      <c r="E10" s="79"/>
      <c r="F10" s="80"/>
      <c r="G10" s="34"/>
    </row>
    <row r="11" spans="1:8" ht="18.95" customHeight="1">
      <c r="A11" s="99"/>
      <c r="B11" s="86" t="s">
        <v>1184</v>
      </c>
      <c r="C11" s="29" t="s">
        <v>1185</v>
      </c>
      <c r="D11" s="38"/>
      <c r="E11" s="88"/>
      <c r="F11" s="89"/>
      <c r="G11" s="30"/>
    </row>
    <row r="12" spans="1:8" ht="18.95" customHeight="1">
      <c r="A12" s="99"/>
      <c r="B12" s="86"/>
      <c r="C12" s="29" t="s">
        <v>1186</v>
      </c>
      <c r="D12" s="38">
        <f>공종별집계표!J5</f>
        <v>0</v>
      </c>
      <c r="E12" s="88"/>
      <c r="F12" s="89"/>
      <c r="G12" s="30"/>
    </row>
    <row r="13" spans="1:8" ht="18.95" customHeight="1">
      <c r="A13" s="99"/>
      <c r="B13" s="86"/>
      <c r="C13" s="29" t="s">
        <v>1187</v>
      </c>
      <c r="D13" s="38"/>
      <c r="E13" s="88"/>
      <c r="F13" s="89"/>
      <c r="G13" s="30"/>
    </row>
    <row r="14" spans="1:8" ht="18.95" customHeight="1">
      <c r="A14" s="99"/>
      <c r="B14" s="86"/>
      <c r="C14" s="29" t="s">
        <v>1188</v>
      </c>
      <c r="D14" s="38">
        <f>INT(D10*3.7%)</f>
        <v>0</v>
      </c>
      <c r="E14" s="77" t="s">
        <v>1189</v>
      </c>
      <c r="F14" s="78"/>
      <c r="G14" s="30"/>
    </row>
    <row r="15" spans="1:8" ht="18.95" customHeight="1">
      <c r="A15" s="99"/>
      <c r="B15" s="86"/>
      <c r="C15" s="29" t="s">
        <v>1190</v>
      </c>
      <c r="D15" s="38">
        <f>INT(D10*0.87%)</f>
        <v>0</v>
      </c>
      <c r="E15" s="77" t="s">
        <v>1191</v>
      </c>
      <c r="F15" s="78"/>
      <c r="G15" s="30"/>
    </row>
    <row r="16" spans="1:8" ht="18.95" customHeight="1">
      <c r="A16" s="99"/>
      <c r="B16" s="86"/>
      <c r="C16" s="29" t="s">
        <v>1192</v>
      </c>
      <c r="D16" s="38">
        <f>INT(D8*3.43%)</f>
        <v>0</v>
      </c>
      <c r="E16" s="77" t="s">
        <v>1193</v>
      </c>
      <c r="F16" s="78"/>
      <c r="G16" s="30"/>
    </row>
    <row r="17" spans="1:14" ht="18.95" customHeight="1">
      <c r="A17" s="99"/>
      <c r="B17" s="86"/>
      <c r="C17" s="29" t="s">
        <v>1194</v>
      </c>
      <c r="D17" s="38">
        <f>INT(D8*4.5%)</f>
        <v>0</v>
      </c>
      <c r="E17" s="77" t="s">
        <v>1195</v>
      </c>
      <c r="F17" s="78"/>
      <c r="G17" s="30"/>
    </row>
    <row r="18" spans="1:14" ht="18.95" customHeight="1">
      <c r="A18" s="99"/>
      <c r="B18" s="86"/>
      <c r="C18" s="29" t="s">
        <v>1196</v>
      </c>
      <c r="D18" s="38">
        <f>INT(D16*11.52%)</f>
        <v>0</v>
      </c>
      <c r="E18" s="77" t="s">
        <v>1197</v>
      </c>
      <c r="F18" s="78"/>
      <c r="G18" s="30"/>
    </row>
    <row r="19" spans="1:14" ht="18.95" customHeight="1">
      <c r="A19" s="99"/>
      <c r="B19" s="86"/>
      <c r="C19" s="29" t="s">
        <v>1198</v>
      </c>
      <c r="D19" s="38">
        <f>INT(D8*2.3%)</f>
        <v>0</v>
      </c>
      <c r="E19" s="77" t="s">
        <v>1199</v>
      </c>
      <c r="F19" s="78"/>
      <c r="G19" s="30"/>
      <c r="H19" s="39"/>
      <c r="N19" s="40"/>
    </row>
    <row r="20" spans="1:14" ht="18.95" customHeight="1">
      <c r="A20" s="99"/>
      <c r="B20" s="86"/>
      <c r="C20" s="29" t="s">
        <v>1200</v>
      </c>
      <c r="D20" s="38">
        <f>INT((D7+D8+D34/1.1)*2.93%)</f>
        <v>0</v>
      </c>
      <c r="E20" s="77" t="s">
        <v>1201</v>
      </c>
      <c r="F20" s="78"/>
      <c r="G20" s="30"/>
    </row>
    <row r="21" spans="1:14" ht="18.95" customHeight="1">
      <c r="A21" s="99"/>
      <c r="B21" s="86"/>
      <c r="C21" s="29" t="s">
        <v>1202</v>
      </c>
      <c r="D21" s="38">
        <f>INT(((D7+D8)*2.93%))*1.2</f>
        <v>0</v>
      </c>
      <c r="E21" s="77" t="s">
        <v>1203</v>
      </c>
      <c r="F21" s="78"/>
      <c r="G21" s="30"/>
    </row>
    <row r="22" spans="1:14" ht="18.95" customHeight="1">
      <c r="A22" s="99"/>
      <c r="B22" s="86"/>
      <c r="C22" s="29" t="s">
        <v>1204</v>
      </c>
      <c r="D22" s="38">
        <f>MIN(D20:D21)</f>
        <v>0</v>
      </c>
      <c r="E22" s="77" t="s">
        <v>1205</v>
      </c>
      <c r="F22" s="78"/>
      <c r="G22" s="30"/>
    </row>
    <row r="23" spans="1:14" ht="18.95" customHeight="1">
      <c r="A23" s="99"/>
      <c r="B23" s="86"/>
      <c r="C23" s="29" t="s">
        <v>1206</v>
      </c>
      <c r="D23" s="38">
        <f>INT((D7+D10)*5.8%)</f>
        <v>0</v>
      </c>
      <c r="E23" s="77" t="s">
        <v>1207</v>
      </c>
      <c r="F23" s="78"/>
      <c r="G23" s="30"/>
    </row>
    <row r="24" spans="1:14" ht="18.95" customHeight="1">
      <c r="A24" s="99"/>
      <c r="B24" s="86"/>
      <c r="C24" s="29" t="s">
        <v>1208</v>
      </c>
      <c r="D24" s="38">
        <f>INT((D7+D8+D11+D12)*0.3%)</f>
        <v>0</v>
      </c>
      <c r="E24" s="77" t="s">
        <v>1209</v>
      </c>
      <c r="F24" s="78"/>
      <c r="G24" s="30"/>
    </row>
    <row r="25" spans="1:14" ht="24.95" customHeight="1">
      <c r="A25" s="99"/>
      <c r="B25" s="86"/>
      <c r="C25" s="41" t="s">
        <v>1210</v>
      </c>
      <c r="D25" s="38">
        <f>INT((D7+D8+D11+D12)*0.081%)</f>
        <v>0</v>
      </c>
      <c r="E25" s="77" t="s">
        <v>1211</v>
      </c>
      <c r="F25" s="78"/>
      <c r="G25" s="30"/>
    </row>
    <row r="26" spans="1:14" ht="24.95" customHeight="1">
      <c r="A26" s="99"/>
      <c r="B26" s="86"/>
      <c r="C26" s="41" t="s">
        <v>1212</v>
      </c>
      <c r="D26" s="38">
        <f>INT((D7+D8+D11+D12)*0.07%)</f>
        <v>0</v>
      </c>
      <c r="E26" s="77" t="s">
        <v>1213</v>
      </c>
      <c r="F26" s="78"/>
      <c r="G26" s="30"/>
    </row>
    <row r="27" spans="1:14" ht="18.95" customHeight="1">
      <c r="A27" s="100"/>
      <c r="B27" s="87"/>
      <c r="C27" s="32" t="s">
        <v>1179</v>
      </c>
      <c r="D27" s="33">
        <f>SUM(D11:D26)-(D20+D21)</f>
        <v>0</v>
      </c>
      <c r="E27" s="75"/>
      <c r="F27" s="76"/>
      <c r="G27" s="34"/>
    </row>
    <row r="28" spans="1:14" ht="18.95" customHeight="1">
      <c r="A28" s="65" t="s">
        <v>1214</v>
      </c>
      <c r="B28" s="66"/>
      <c r="C28" s="66"/>
      <c r="D28" s="42">
        <f>D7+D10+D27</f>
        <v>0</v>
      </c>
      <c r="E28" s="67"/>
      <c r="F28" s="68"/>
      <c r="G28" s="43"/>
    </row>
    <row r="29" spans="1:14" ht="18.95" customHeight="1">
      <c r="A29" s="65" t="s">
        <v>1215</v>
      </c>
      <c r="B29" s="66"/>
      <c r="C29" s="66"/>
      <c r="D29" s="42">
        <f>INT(D28*6%)</f>
        <v>0</v>
      </c>
      <c r="E29" s="69" t="s">
        <v>1216</v>
      </c>
      <c r="F29" s="70"/>
      <c r="G29" s="43"/>
    </row>
    <row r="30" spans="1:14" ht="18.95" customHeight="1">
      <c r="A30" s="65" t="s">
        <v>1217</v>
      </c>
      <c r="B30" s="66"/>
      <c r="C30" s="66"/>
      <c r="D30" s="42">
        <f>INT((D10+D27+D29)*10%)</f>
        <v>0</v>
      </c>
      <c r="E30" s="69" t="s">
        <v>1218</v>
      </c>
      <c r="F30" s="70"/>
      <c r="G30" s="43"/>
    </row>
    <row r="31" spans="1:14" ht="18.95" customHeight="1">
      <c r="A31" s="65" t="s">
        <v>1219</v>
      </c>
      <c r="B31" s="66"/>
      <c r="C31" s="66"/>
      <c r="D31" s="42">
        <f>ROUNDDOWN(SUM(D28:D30),-4)</f>
        <v>0</v>
      </c>
      <c r="E31" s="67"/>
      <c r="F31" s="68"/>
      <c r="G31" s="43"/>
    </row>
    <row r="32" spans="1:14" ht="18.95" customHeight="1">
      <c r="A32" s="61" t="s">
        <v>1220</v>
      </c>
      <c r="B32" s="62"/>
      <c r="C32" s="63"/>
      <c r="D32" s="42">
        <f>SUM(D31)*10%</f>
        <v>0</v>
      </c>
      <c r="E32" s="69" t="s">
        <v>1221</v>
      </c>
      <c r="F32" s="70"/>
      <c r="G32" s="44" t="s">
        <v>1205</v>
      </c>
      <c r="M32" s="28">
        <v>2701236000</v>
      </c>
    </row>
    <row r="33" spans="1:256" s="49" customFormat="1" ht="18.95" customHeight="1">
      <c r="A33" s="71" t="s">
        <v>1222</v>
      </c>
      <c r="B33" s="72"/>
      <c r="C33" s="72"/>
      <c r="D33" s="45">
        <f>SUM(D31:D32)</f>
        <v>0</v>
      </c>
      <c r="E33" s="73"/>
      <c r="F33" s="74"/>
      <c r="G33" s="46"/>
      <c r="H33" s="47" t="e">
        <f>D33/H5</f>
        <v>#DIV/0!</v>
      </c>
      <c r="I33" s="48"/>
      <c r="J33" s="48">
        <v>3189840000</v>
      </c>
      <c r="K33" s="48">
        <f>D33-J33</f>
        <v>-3189840000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8.95" hidden="1" customHeight="1">
      <c r="A34" s="61" t="s">
        <v>1223</v>
      </c>
      <c r="B34" s="62"/>
      <c r="C34" s="63"/>
      <c r="D34" s="36"/>
      <c r="E34" s="64"/>
      <c r="F34" s="63"/>
      <c r="G34" s="37"/>
      <c r="J34" s="28">
        <v>2779374000</v>
      </c>
      <c r="K34" s="28">
        <f>D33-J34</f>
        <v>-2779374000</v>
      </c>
    </row>
    <row r="35" spans="1:256" ht="18.95" hidden="1" customHeight="1">
      <c r="A35" s="61" t="s">
        <v>1224</v>
      </c>
      <c r="B35" s="62"/>
      <c r="C35" s="63"/>
      <c r="D35" s="36"/>
      <c r="E35" s="64"/>
      <c r="F35" s="63"/>
      <c r="G35" s="37"/>
      <c r="J35" s="28">
        <v>2697346000</v>
      </c>
      <c r="K35" s="28">
        <f>J35-J34</f>
        <v>-82028000</v>
      </c>
    </row>
    <row r="36" spans="1:256" ht="18.95" customHeight="1">
      <c r="A36" s="61" t="s">
        <v>1225</v>
      </c>
      <c r="B36" s="62"/>
      <c r="C36" s="63"/>
      <c r="D36" s="36"/>
      <c r="E36" s="64"/>
      <c r="F36" s="63"/>
      <c r="G36" s="37"/>
    </row>
    <row r="37" spans="1:256" ht="18.95" customHeight="1">
      <c r="A37" s="57" t="s">
        <v>1226</v>
      </c>
      <c r="B37" s="58"/>
      <c r="C37" s="58"/>
      <c r="D37" s="50">
        <f>SUM(D33:D36)</f>
        <v>0</v>
      </c>
      <c r="E37" s="59"/>
      <c r="F37" s="60"/>
      <c r="G37" s="51"/>
      <c r="H37" s="52"/>
    </row>
    <row r="38" spans="1:256" ht="13.5">
      <c r="A38" s="39"/>
      <c r="B38" s="39"/>
      <c r="C38" s="39"/>
      <c r="D38" s="39"/>
      <c r="E38" s="39"/>
      <c r="F38" s="39"/>
      <c r="G38" s="39"/>
    </row>
    <row r="39" spans="1:256" ht="21" customHeight="1">
      <c r="A39" s="39"/>
      <c r="B39" s="39"/>
      <c r="C39" s="39"/>
      <c r="D39" s="39">
        <f>D37</f>
        <v>0</v>
      </c>
      <c r="E39" s="39"/>
      <c r="F39" s="39"/>
      <c r="G39" s="39"/>
      <c r="I39" s="53">
        <v>0.87749999999999995</v>
      </c>
    </row>
    <row r="40" spans="1:256" ht="21" customHeight="1">
      <c r="A40" s="39"/>
      <c r="B40" s="39"/>
      <c r="C40" s="54"/>
      <c r="D40" s="39"/>
      <c r="E40" s="39"/>
      <c r="F40" s="39"/>
      <c r="G40" s="39"/>
      <c r="H40" s="28">
        <f>D39*I39</f>
        <v>0</v>
      </c>
    </row>
    <row r="41" spans="1:256" ht="21" customHeight="1">
      <c r="A41" s="39"/>
      <c r="B41" s="39"/>
      <c r="C41" s="54"/>
      <c r="D41" s="39">
        <v>392695000.10000002</v>
      </c>
      <c r="E41" s="39"/>
      <c r="F41" s="39"/>
      <c r="G41" s="39"/>
    </row>
    <row r="42" spans="1:256" ht="21" customHeight="1">
      <c r="A42" s="39"/>
      <c r="B42" s="39"/>
      <c r="C42" s="54"/>
      <c r="D42" s="39"/>
      <c r="E42" s="39"/>
      <c r="F42" s="39"/>
      <c r="G42" s="39"/>
    </row>
    <row r="43" spans="1:256" ht="21" customHeight="1">
      <c r="C43" s="55"/>
      <c r="D43" s="28">
        <f>D33-D41</f>
        <v>-392695000.10000002</v>
      </c>
    </row>
    <row r="44" spans="1:256" ht="21" customHeight="1">
      <c r="G44" s="52"/>
    </row>
    <row r="45" spans="1:256" ht="21" customHeight="1">
      <c r="D45" s="56"/>
    </row>
    <row r="46" spans="1:256" ht="21" customHeight="1"/>
    <row r="47" spans="1:256" ht="21" customHeight="1"/>
    <row r="48" spans="1:25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mergeCells count="53">
    <mergeCell ref="A1:G1"/>
    <mergeCell ref="A2:D2"/>
    <mergeCell ref="E2:F2"/>
    <mergeCell ref="A3:C3"/>
    <mergeCell ref="E3:F3"/>
    <mergeCell ref="E20:F20"/>
    <mergeCell ref="E7:F7"/>
    <mergeCell ref="B8:B10"/>
    <mergeCell ref="E8:F8"/>
    <mergeCell ref="E9:F9"/>
    <mergeCell ref="E10:F10"/>
    <mergeCell ref="B11:B27"/>
    <mergeCell ref="E11:F11"/>
    <mergeCell ref="E12:F12"/>
    <mergeCell ref="E13:F13"/>
    <mergeCell ref="E14:F14"/>
    <mergeCell ref="B4:B7"/>
    <mergeCell ref="E4:F4"/>
    <mergeCell ref="E5:F5"/>
    <mergeCell ref="E6:F6"/>
    <mergeCell ref="E15:F15"/>
    <mergeCell ref="E16:F16"/>
    <mergeCell ref="E17:F17"/>
    <mergeCell ref="E18:F18"/>
    <mergeCell ref="E19:F19"/>
    <mergeCell ref="A30:C30"/>
    <mergeCell ref="E30:F30"/>
    <mergeCell ref="E21:F21"/>
    <mergeCell ref="E22:F22"/>
    <mergeCell ref="E23:F23"/>
    <mergeCell ref="E24:F24"/>
    <mergeCell ref="E25:F25"/>
    <mergeCell ref="E26:F26"/>
    <mergeCell ref="A4:A27"/>
    <mergeCell ref="E27:F27"/>
    <mergeCell ref="A28:C28"/>
    <mergeCell ref="E28:F28"/>
    <mergeCell ref="A29:C29"/>
    <mergeCell ref="E29:F29"/>
    <mergeCell ref="A31:C31"/>
    <mergeCell ref="E31:F31"/>
    <mergeCell ref="A32:C32"/>
    <mergeCell ref="E32:F32"/>
    <mergeCell ref="A33:C33"/>
    <mergeCell ref="E33:F33"/>
    <mergeCell ref="A37:C37"/>
    <mergeCell ref="E37:F37"/>
    <mergeCell ref="A34:C34"/>
    <mergeCell ref="E34:F34"/>
    <mergeCell ref="A35:C35"/>
    <mergeCell ref="E35:F35"/>
    <mergeCell ref="A36:C36"/>
    <mergeCell ref="E36:F36"/>
  </mergeCells>
  <phoneticPr fontId="1" type="noConversion"/>
  <printOptions horizontalCentered="1"/>
  <pageMargins left="0.35430556535720825" right="0.35430556535720825" top="0.51138889789581299" bottom="0.19666667282581329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view="pageBreakPreview" topLeftCell="A10" zoomScale="80" zoomScaleNormal="100" zoomScaleSheetLayoutView="80" workbookViewId="0">
      <selection activeCell="A16" sqref="A16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20" ht="30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20" ht="30" customHeight="1">
      <c r="A3" s="105" t="s">
        <v>2</v>
      </c>
      <c r="B3" s="105" t="s">
        <v>3</v>
      </c>
      <c r="C3" s="105" t="s">
        <v>4</v>
      </c>
      <c r="D3" s="105" t="s">
        <v>5</v>
      </c>
      <c r="E3" s="105" t="s">
        <v>6</v>
      </c>
      <c r="F3" s="105"/>
      <c r="G3" s="105" t="s">
        <v>9</v>
      </c>
      <c r="H3" s="105"/>
      <c r="I3" s="105" t="s">
        <v>10</v>
      </c>
      <c r="J3" s="105"/>
      <c r="K3" s="105" t="s">
        <v>11</v>
      </c>
      <c r="L3" s="105"/>
      <c r="M3" s="105" t="s">
        <v>12</v>
      </c>
      <c r="N3" s="107" t="s">
        <v>13</v>
      </c>
      <c r="O3" s="107" t="s">
        <v>14</v>
      </c>
      <c r="P3" s="107" t="s">
        <v>15</v>
      </c>
      <c r="Q3" s="107" t="s">
        <v>16</v>
      </c>
      <c r="R3" s="107" t="s">
        <v>17</v>
      </c>
      <c r="S3" s="107" t="s">
        <v>18</v>
      </c>
      <c r="T3" s="107" t="s">
        <v>19</v>
      </c>
    </row>
    <row r="4" spans="1:20" ht="30" customHeight="1">
      <c r="A4" s="106"/>
      <c r="B4" s="106"/>
      <c r="C4" s="106"/>
      <c r="D4" s="106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106"/>
      <c r="N4" s="107"/>
      <c r="O4" s="107"/>
      <c r="P4" s="107"/>
      <c r="Q4" s="107"/>
      <c r="R4" s="107"/>
      <c r="S4" s="107"/>
      <c r="T4" s="107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</f>
        <v>0</v>
      </c>
      <c r="F5" s="10">
        <f t="shared" ref="F5:F14" si="0">E5*D5</f>
        <v>0</v>
      </c>
      <c r="G5" s="10">
        <f>H6</f>
        <v>0</v>
      </c>
      <c r="H5" s="10">
        <f t="shared" ref="H5:H14" si="1">G5*D5</f>
        <v>0</v>
      </c>
      <c r="I5" s="10">
        <f>J6</f>
        <v>0</v>
      </c>
      <c r="J5" s="10">
        <f t="shared" ref="J5:J14" si="2">I5*D5</f>
        <v>0</v>
      </c>
      <c r="K5" s="10">
        <f t="shared" ref="K5:K14" si="3">E5+G5+I5</f>
        <v>0</v>
      </c>
      <c r="L5" s="10">
        <f t="shared" ref="L5:L14" si="4">F5+H5+J5</f>
        <v>0</v>
      </c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F7+F8+F9+F10+F11+F12+F13+F14</f>
        <v>0</v>
      </c>
      <c r="F6" s="10">
        <f t="shared" si="0"/>
        <v>0</v>
      </c>
      <c r="G6" s="10">
        <f>H7+H8+H9+H10+H11+H12+H13+H14</f>
        <v>0</v>
      </c>
      <c r="H6" s="10">
        <f t="shared" si="1"/>
        <v>0</v>
      </c>
      <c r="I6" s="10">
        <f>J7+J8+J9+J10+J11+J12+J13+J14</f>
        <v>0</v>
      </c>
      <c r="J6" s="10">
        <f t="shared" si="2"/>
        <v>0</v>
      </c>
      <c r="K6" s="10">
        <f t="shared" si="3"/>
        <v>0</v>
      </c>
      <c r="L6" s="10">
        <f t="shared" si="4"/>
        <v>0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공종별내역서!F27</f>
        <v>0</v>
      </c>
      <c r="F7" s="10">
        <f t="shared" si="0"/>
        <v>0</v>
      </c>
      <c r="G7" s="10">
        <f>공종별내역서!H27</f>
        <v>0</v>
      </c>
      <c r="H7" s="10">
        <f t="shared" si="1"/>
        <v>0</v>
      </c>
      <c r="I7" s="10">
        <f>공종별내역서!J27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73</v>
      </c>
      <c r="B8" s="8" t="s">
        <v>52</v>
      </c>
      <c r="C8" s="8" t="s">
        <v>52</v>
      </c>
      <c r="D8" s="9">
        <v>1</v>
      </c>
      <c r="E8" s="10">
        <f>공종별내역서!F51</f>
        <v>0</v>
      </c>
      <c r="F8" s="10">
        <f t="shared" si="0"/>
        <v>0</v>
      </c>
      <c r="G8" s="10">
        <f>공종별내역서!H51</f>
        <v>0</v>
      </c>
      <c r="H8" s="10">
        <f t="shared" si="1"/>
        <v>0</v>
      </c>
      <c r="I8" s="10">
        <f>공종별내역서!J51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52</v>
      </c>
      <c r="N8" s="2" t="s">
        <v>74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>
      <c r="A9" s="8" t="s">
        <v>98</v>
      </c>
      <c r="B9" s="8" t="s">
        <v>52</v>
      </c>
      <c r="C9" s="8" t="s">
        <v>52</v>
      </c>
      <c r="D9" s="9">
        <v>1</v>
      </c>
      <c r="E9" s="10">
        <f>공종별내역서!F75</f>
        <v>0</v>
      </c>
      <c r="F9" s="10">
        <f t="shared" si="0"/>
        <v>0</v>
      </c>
      <c r="G9" s="10">
        <f>공종별내역서!H75</f>
        <v>0</v>
      </c>
      <c r="H9" s="10">
        <f t="shared" si="1"/>
        <v>0</v>
      </c>
      <c r="I9" s="10">
        <f>공종별내역서!J75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52</v>
      </c>
      <c r="N9" s="2" t="s">
        <v>99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30" customHeight="1">
      <c r="A10" s="8" t="s">
        <v>117</v>
      </c>
      <c r="B10" s="8" t="s">
        <v>52</v>
      </c>
      <c r="C10" s="8" t="s">
        <v>52</v>
      </c>
      <c r="D10" s="9">
        <v>1</v>
      </c>
      <c r="E10" s="10">
        <f>공종별내역서!F99</f>
        <v>0</v>
      </c>
      <c r="F10" s="10">
        <f t="shared" si="0"/>
        <v>0</v>
      </c>
      <c r="G10" s="10">
        <f>공종별내역서!H99</f>
        <v>0</v>
      </c>
      <c r="H10" s="10">
        <f t="shared" si="1"/>
        <v>0</v>
      </c>
      <c r="I10" s="10">
        <f>공종별내역서!J99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52</v>
      </c>
      <c r="N10" s="2" t="s">
        <v>118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30" customHeight="1">
      <c r="A11" s="8" t="s">
        <v>128</v>
      </c>
      <c r="B11" s="8" t="s">
        <v>52</v>
      </c>
      <c r="C11" s="8" t="s">
        <v>52</v>
      </c>
      <c r="D11" s="9">
        <v>1</v>
      </c>
      <c r="E11" s="10">
        <f>공종별내역서!F123</f>
        <v>0</v>
      </c>
      <c r="F11" s="10">
        <f t="shared" si="0"/>
        <v>0</v>
      </c>
      <c r="G11" s="10">
        <f>공종별내역서!H123</f>
        <v>0</v>
      </c>
      <c r="H11" s="10">
        <f t="shared" si="1"/>
        <v>0</v>
      </c>
      <c r="I11" s="10">
        <f>공종별내역서!J123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52</v>
      </c>
      <c r="N11" s="2" t="s">
        <v>129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156</v>
      </c>
      <c r="B12" s="8" t="s">
        <v>52</v>
      </c>
      <c r="C12" s="8" t="s">
        <v>52</v>
      </c>
      <c r="D12" s="9">
        <v>1</v>
      </c>
      <c r="E12" s="10">
        <f>공종별내역서!F147</f>
        <v>0</v>
      </c>
      <c r="F12" s="10">
        <f t="shared" si="0"/>
        <v>0</v>
      </c>
      <c r="G12" s="10">
        <f>공종별내역서!H147</f>
        <v>0</v>
      </c>
      <c r="H12" s="10">
        <f t="shared" si="1"/>
        <v>0</v>
      </c>
      <c r="I12" s="10">
        <f>공종별내역서!J147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52</v>
      </c>
      <c r="N12" s="2" t="s">
        <v>157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30" customHeight="1">
      <c r="A13" s="8" t="s">
        <v>216</v>
      </c>
      <c r="B13" s="8" t="s">
        <v>52</v>
      </c>
      <c r="C13" s="8" t="s">
        <v>52</v>
      </c>
      <c r="D13" s="9">
        <v>1</v>
      </c>
      <c r="E13" s="10">
        <f>공종별내역서!F171</f>
        <v>0</v>
      </c>
      <c r="F13" s="10">
        <f t="shared" si="0"/>
        <v>0</v>
      </c>
      <c r="G13" s="10">
        <f>공종별내역서!H171</f>
        <v>0</v>
      </c>
      <c r="H13" s="10">
        <f t="shared" si="1"/>
        <v>0</v>
      </c>
      <c r="I13" s="10">
        <f>공종별내역서!J171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52</v>
      </c>
      <c r="N13" s="2" t="s">
        <v>217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6"/>
    </row>
    <row r="14" spans="1:20" ht="30" customHeight="1">
      <c r="A14" s="8" t="s">
        <v>252</v>
      </c>
      <c r="B14" s="8" t="s">
        <v>52</v>
      </c>
      <c r="C14" s="8" t="s">
        <v>52</v>
      </c>
      <c r="D14" s="9">
        <v>1</v>
      </c>
      <c r="E14" s="10">
        <f>공종별내역서!F195</f>
        <v>0</v>
      </c>
      <c r="F14" s="10">
        <f t="shared" si="0"/>
        <v>0</v>
      </c>
      <c r="G14" s="10">
        <f>공종별내역서!H195</f>
        <v>0</v>
      </c>
      <c r="H14" s="10">
        <f t="shared" si="1"/>
        <v>0</v>
      </c>
      <c r="I14" s="10">
        <f>공종별내역서!J195</f>
        <v>0</v>
      </c>
      <c r="J14" s="10">
        <f t="shared" si="2"/>
        <v>0</v>
      </c>
      <c r="K14" s="10">
        <f t="shared" si="3"/>
        <v>0</v>
      </c>
      <c r="L14" s="10">
        <f t="shared" si="4"/>
        <v>0</v>
      </c>
      <c r="M14" s="8" t="s">
        <v>52</v>
      </c>
      <c r="N14" s="2" t="s">
        <v>253</v>
      </c>
      <c r="O14" s="2" t="s">
        <v>52</v>
      </c>
      <c r="P14" s="2" t="s">
        <v>55</v>
      </c>
      <c r="Q14" s="2" t="s">
        <v>52</v>
      </c>
      <c r="R14" s="3">
        <v>3</v>
      </c>
      <c r="S14" s="2" t="s">
        <v>52</v>
      </c>
      <c r="T14" s="6"/>
    </row>
    <row r="15" spans="1:20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T15" s="5"/>
    </row>
    <row r="16" spans="1:20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T16" s="5"/>
    </row>
    <row r="17" spans="1:20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>
      <c r="A27" s="8" t="s">
        <v>71</v>
      </c>
      <c r="B27" s="9"/>
      <c r="C27" s="9"/>
      <c r="D27" s="9"/>
      <c r="E27" s="9"/>
      <c r="F27" s="10">
        <f>F5</f>
        <v>0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0</v>
      </c>
      <c r="M27" s="9"/>
      <c r="T27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5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95"/>
  <sheetViews>
    <sheetView view="pageBreakPreview" topLeftCell="A55" zoomScale="80" zoomScaleNormal="100" zoomScaleSheetLayoutView="80" workbookViewId="0">
      <selection activeCell="I173" sqref="I17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04" t="s">
        <v>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48" ht="30" customHeight="1">
      <c r="A2" s="105" t="s">
        <v>2</v>
      </c>
      <c r="B2" s="105" t="s">
        <v>3</v>
      </c>
      <c r="C2" s="105" t="s">
        <v>4</v>
      </c>
      <c r="D2" s="105" t="s">
        <v>5</v>
      </c>
      <c r="E2" s="105" t="s">
        <v>6</v>
      </c>
      <c r="F2" s="105"/>
      <c r="G2" s="105" t="s">
        <v>9</v>
      </c>
      <c r="H2" s="105"/>
      <c r="I2" s="105" t="s">
        <v>10</v>
      </c>
      <c r="J2" s="105"/>
      <c r="K2" s="105" t="s">
        <v>11</v>
      </c>
      <c r="L2" s="105"/>
      <c r="M2" s="105" t="s">
        <v>12</v>
      </c>
      <c r="N2" s="107" t="s">
        <v>20</v>
      </c>
      <c r="O2" s="107" t="s">
        <v>14</v>
      </c>
      <c r="P2" s="107" t="s">
        <v>21</v>
      </c>
      <c r="Q2" s="107" t="s">
        <v>13</v>
      </c>
      <c r="R2" s="107" t="s">
        <v>22</v>
      </c>
      <c r="S2" s="107" t="s">
        <v>23</v>
      </c>
      <c r="T2" s="107" t="s">
        <v>24</v>
      </c>
      <c r="U2" s="107" t="s">
        <v>25</v>
      </c>
      <c r="V2" s="107" t="s">
        <v>26</v>
      </c>
      <c r="W2" s="107" t="s">
        <v>27</v>
      </c>
      <c r="X2" s="107" t="s">
        <v>28</v>
      </c>
      <c r="Y2" s="107" t="s">
        <v>29</v>
      </c>
      <c r="Z2" s="107" t="s">
        <v>30</v>
      </c>
      <c r="AA2" s="107" t="s">
        <v>31</v>
      </c>
      <c r="AB2" s="107" t="s">
        <v>32</v>
      </c>
      <c r="AC2" s="107" t="s">
        <v>33</v>
      </c>
      <c r="AD2" s="107" t="s">
        <v>34</v>
      </c>
      <c r="AE2" s="107" t="s">
        <v>35</v>
      </c>
      <c r="AF2" s="107" t="s">
        <v>36</v>
      </c>
      <c r="AG2" s="107" t="s">
        <v>37</v>
      </c>
      <c r="AH2" s="107" t="s">
        <v>38</v>
      </c>
      <c r="AI2" s="107" t="s">
        <v>39</v>
      </c>
      <c r="AJ2" s="107" t="s">
        <v>40</v>
      </c>
      <c r="AK2" s="107" t="s">
        <v>41</v>
      </c>
      <c r="AL2" s="107" t="s">
        <v>42</v>
      </c>
      <c r="AM2" s="107" t="s">
        <v>43</v>
      </c>
      <c r="AN2" s="107" t="s">
        <v>44</v>
      </c>
      <c r="AO2" s="107" t="s">
        <v>45</v>
      </c>
      <c r="AP2" s="107" t="s">
        <v>46</v>
      </c>
      <c r="AQ2" s="107" t="s">
        <v>47</v>
      </c>
      <c r="AR2" s="107" t="s">
        <v>48</v>
      </c>
      <c r="AS2" s="107" t="s">
        <v>16</v>
      </c>
      <c r="AT2" s="107" t="s">
        <v>17</v>
      </c>
      <c r="AU2" s="107" t="s">
        <v>49</v>
      </c>
      <c r="AV2" s="107" t="s">
        <v>50</v>
      </c>
    </row>
    <row r="3" spans="1:48" ht="30" customHeight="1">
      <c r="A3" s="105"/>
      <c r="B3" s="105"/>
      <c r="C3" s="105"/>
      <c r="D3" s="105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05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</row>
    <row r="4" spans="1:48" ht="30" customHeight="1">
      <c r="A4" s="8" t="s">
        <v>56</v>
      </c>
      <c r="B4" s="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58</v>
      </c>
      <c r="B5" s="8" t="s">
        <v>59</v>
      </c>
      <c r="C5" s="8" t="s">
        <v>60</v>
      </c>
      <c r="D5" s="9">
        <v>145</v>
      </c>
      <c r="E5" s="11">
        <f>TRUNC(일위대가목록!E4,0)</f>
        <v>0</v>
      </c>
      <c r="F5" s="11">
        <f>TRUNC(E5*D5, 0)</f>
        <v>0</v>
      </c>
      <c r="G5" s="11">
        <f>TRUNC(일위대가목록!F4,0)</f>
        <v>0</v>
      </c>
      <c r="H5" s="11">
        <f>TRUNC(G5*D5, 0)</f>
        <v>0</v>
      </c>
      <c r="I5" s="11">
        <f>TRUNC(일위대가목록!G4,0)</f>
        <v>0</v>
      </c>
      <c r="J5" s="11">
        <f>TRUNC(I5*D5, 0)</f>
        <v>0</v>
      </c>
      <c r="K5" s="11">
        <f>TRUNC(E5+G5+I5, 0)</f>
        <v>0</v>
      </c>
      <c r="L5" s="11">
        <f>TRUNC(F5+H5+J5, 0)</f>
        <v>0</v>
      </c>
      <c r="M5" s="8" t="s">
        <v>61</v>
      </c>
      <c r="N5" s="2" t="s">
        <v>62</v>
      </c>
      <c r="O5" s="2" t="s">
        <v>52</v>
      </c>
      <c r="P5" s="2" t="s">
        <v>52</v>
      </c>
      <c r="Q5" s="2" t="s">
        <v>57</v>
      </c>
      <c r="R5" s="2" t="s">
        <v>63</v>
      </c>
      <c r="S5" s="2" t="s">
        <v>64</v>
      </c>
      <c r="T5" s="2" t="s">
        <v>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65</v>
      </c>
      <c r="AV5" s="3">
        <v>4</v>
      </c>
    </row>
    <row r="6" spans="1:48" ht="30" customHeight="1">
      <c r="A6" s="8" t="s">
        <v>66</v>
      </c>
      <c r="B6" s="8" t="s">
        <v>52</v>
      </c>
      <c r="C6" s="8" t="s">
        <v>67</v>
      </c>
      <c r="D6" s="9">
        <v>40</v>
      </c>
      <c r="E6" s="11">
        <f>TRUNC(일위대가목록!E5,0)</f>
        <v>0</v>
      </c>
      <c r="F6" s="11">
        <f>TRUNC(E6*D6, 0)</f>
        <v>0</v>
      </c>
      <c r="G6" s="11">
        <f>TRUNC(일위대가목록!F5,0)</f>
        <v>0</v>
      </c>
      <c r="H6" s="11">
        <f>TRUNC(G6*D6, 0)</f>
        <v>0</v>
      </c>
      <c r="I6" s="11">
        <f>TRUNC(일위대가목록!G5,0)</f>
        <v>0</v>
      </c>
      <c r="J6" s="11">
        <f>TRUNC(I6*D6, 0)</f>
        <v>0</v>
      </c>
      <c r="K6" s="11">
        <f>TRUNC(E6+G6+I6, 0)</f>
        <v>0</v>
      </c>
      <c r="L6" s="11">
        <f>TRUNC(F6+H6+J6, 0)</f>
        <v>0</v>
      </c>
      <c r="M6" s="8" t="s">
        <v>68</v>
      </c>
      <c r="N6" s="2" t="s">
        <v>69</v>
      </c>
      <c r="O6" s="2" t="s">
        <v>52</v>
      </c>
      <c r="P6" s="2" t="s">
        <v>52</v>
      </c>
      <c r="Q6" s="2" t="s">
        <v>57</v>
      </c>
      <c r="R6" s="2" t="s">
        <v>63</v>
      </c>
      <c r="S6" s="2" t="s">
        <v>64</v>
      </c>
      <c r="T6" s="2" t="s">
        <v>64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70</v>
      </c>
      <c r="AV6" s="3">
        <v>51</v>
      </c>
    </row>
    <row r="7" spans="1:48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8" t="s">
        <v>71</v>
      </c>
      <c r="B27" s="9"/>
      <c r="C27" s="9"/>
      <c r="D27" s="9"/>
      <c r="E27" s="9"/>
      <c r="F27" s="11">
        <f>SUM(F5:F26)</f>
        <v>0</v>
      </c>
      <c r="G27" s="9"/>
      <c r="H27" s="11">
        <f>SUM(H5:H26)</f>
        <v>0</v>
      </c>
      <c r="I27" s="9"/>
      <c r="J27" s="11">
        <f>SUM(J5:J26)</f>
        <v>0</v>
      </c>
      <c r="K27" s="9"/>
      <c r="L27" s="11">
        <f>SUM(L5:L26)</f>
        <v>0</v>
      </c>
      <c r="M27" s="9"/>
      <c r="N27" t="s">
        <v>72</v>
      </c>
    </row>
    <row r="28" spans="1:48" ht="30" customHeight="1">
      <c r="A28" s="8" t="s">
        <v>73</v>
      </c>
      <c r="B28" s="8" t="s">
        <v>52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"/>
      <c r="O28" s="3"/>
      <c r="P28" s="3"/>
      <c r="Q28" s="2" t="s">
        <v>74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30" customHeight="1">
      <c r="A29" s="8" t="s">
        <v>75</v>
      </c>
      <c r="B29" s="8" t="s">
        <v>76</v>
      </c>
      <c r="C29" s="8" t="s">
        <v>77</v>
      </c>
      <c r="D29" s="9">
        <v>540</v>
      </c>
      <c r="E29" s="11">
        <f>TRUNC(일위대가목록!E6,0)</f>
        <v>0</v>
      </c>
      <c r="F29" s="11">
        <f>TRUNC(E29*D29, 0)</f>
        <v>0</v>
      </c>
      <c r="G29" s="11">
        <f>TRUNC(일위대가목록!F6,0)</f>
        <v>0</v>
      </c>
      <c r="H29" s="11">
        <f>TRUNC(G29*D29, 0)</f>
        <v>0</v>
      </c>
      <c r="I29" s="11">
        <f>TRUNC(일위대가목록!G6,0)</f>
        <v>0</v>
      </c>
      <c r="J29" s="11">
        <f>TRUNC(I29*D29, 0)</f>
        <v>0</v>
      </c>
      <c r="K29" s="11">
        <f t="shared" ref="K29:L33" si="0">TRUNC(E29+G29+I29, 0)</f>
        <v>0</v>
      </c>
      <c r="L29" s="11">
        <f t="shared" si="0"/>
        <v>0</v>
      </c>
      <c r="M29" s="8" t="s">
        <v>78</v>
      </c>
      <c r="N29" s="2" t="s">
        <v>79</v>
      </c>
      <c r="O29" s="2" t="s">
        <v>52</v>
      </c>
      <c r="P29" s="2" t="s">
        <v>52</v>
      </c>
      <c r="Q29" s="2" t="s">
        <v>74</v>
      </c>
      <c r="R29" s="2" t="s">
        <v>63</v>
      </c>
      <c r="S29" s="2" t="s">
        <v>64</v>
      </c>
      <c r="T29" s="2" t="s">
        <v>64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80</v>
      </c>
      <c r="AV29" s="3">
        <v>49</v>
      </c>
    </row>
    <row r="30" spans="1:48" ht="30" customHeight="1">
      <c r="A30" s="8" t="s">
        <v>75</v>
      </c>
      <c r="B30" s="8" t="s">
        <v>81</v>
      </c>
      <c r="C30" s="8" t="s">
        <v>77</v>
      </c>
      <c r="D30" s="9">
        <v>594</v>
      </c>
      <c r="E30" s="11">
        <f>TRUNC(일위대가목록!E7,0)</f>
        <v>0</v>
      </c>
      <c r="F30" s="11">
        <f>TRUNC(E30*D30, 0)</f>
        <v>0</v>
      </c>
      <c r="G30" s="11">
        <f>TRUNC(일위대가목록!F7,0)</f>
        <v>0</v>
      </c>
      <c r="H30" s="11">
        <f>TRUNC(G30*D30, 0)</f>
        <v>0</v>
      </c>
      <c r="I30" s="11">
        <f>TRUNC(일위대가목록!G7,0)</f>
        <v>0</v>
      </c>
      <c r="J30" s="11">
        <f>TRUNC(I30*D30, 0)</f>
        <v>0</v>
      </c>
      <c r="K30" s="11">
        <f t="shared" si="0"/>
        <v>0</v>
      </c>
      <c r="L30" s="11">
        <f t="shared" si="0"/>
        <v>0</v>
      </c>
      <c r="M30" s="8" t="s">
        <v>82</v>
      </c>
      <c r="N30" s="2" t="s">
        <v>83</v>
      </c>
      <c r="O30" s="2" t="s">
        <v>52</v>
      </c>
      <c r="P30" s="2" t="s">
        <v>52</v>
      </c>
      <c r="Q30" s="2" t="s">
        <v>74</v>
      </c>
      <c r="R30" s="2" t="s">
        <v>63</v>
      </c>
      <c r="S30" s="2" t="s">
        <v>64</v>
      </c>
      <c r="T30" s="2" t="s">
        <v>64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84</v>
      </c>
      <c r="AV30" s="3">
        <v>50</v>
      </c>
    </row>
    <row r="31" spans="1:48" ht="30" customHeight="1">
      <c r="A31" s="8" t="s">
        <v>85</v>
      </c>
      <c r="B31" s="8" t="s">
        <v>52</v>
      </c>
      <c r="C31" s="8" t="s">
        <v>77</v>
      </c>
      <c r="D31" s="9">
        <v>329</v>
      </c>
      <c r="E31" s="11">
        <f>TRUNC(일위대가목록!E8,0)</f>
        <v>0</v>
      </c>
      <c r="F31" s="11">
        <f>TRUNC(E31*D31, 0)</f>
        <v>0</v>
      </c>
      <c r="G31" s="11">
        <f>TRUNC(일위대가목록!F8,0)</f>
        <v>0</v>
      </c>
      <c r="H31" s="11">
        <f>TRUNC(G31*D31, 0)</f>
        <v>0</v>
      </c>
      <c r="I31" s="11">
        <f>TRUNC(일위대가목록!G8,0)</f>
        <v>0</v>
      </c>
      <c r="J31" s="11">
        <f>TRUNC(I31*D31, 0)</f>
        <v>0</v>
      </c>
      <c r="K31" s="11">
        <f t="shared" si="0"/>
        <v>0</v>
      </c>
      <c r="L31" s="11">
        <f t="shared" si="0"/>
        <v>0</v>
      </c>
      <c r="M31" s="8" t="s">
        <v>86</v>
      </c>
      <c r="N31" s="2" t="s">
        <v>87</v>
      </c>
      <c r="O31" s="2" t="s">
        <v>52</v>
      </c>
      <c r="P31" s="2" t="s">
        <v>52</v>
      </c>
      <c r="Q31" s="2" t="s">
        <v>74</v>
      </c>
      <c r="R31" s="2" t="s">
        <v>63</v>
      </c>
      <c r="S31" s="2" t="s">
        <v>64</v>
      </c>
      <c r="T31" s="2" t="s">
        <v>64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88</v>
      </c>
      <c r="AV31" s="3">
        <v>8</v>
      </c>
    </row>
    <row r="32" spans="1:48" ht="30" customHeight="1">
      <c r="A32" s="8" t="s">
        <v>89</v>
      </c>
      <c r="B32" s="8" t="s">
        <v>90</v>
      </c>
      <c r="C32" s="8" t="s">
        <v>77</v>
      </c>
      <c r="D32" s="9">
        <v>17</v>
      </c>
      <c r="E32" s="11">
        <f>TRUNC(일위대가목록!E9,0)</f>
        <v>0</v>
      </c>
      <c r="F32" s="11">
        <f>TRUNC(E32*D32, 0)</f>
        <v>0</v>
      </c>
      <c r="G32" s="11">
        <f>TRUNC(일위대가목록!F9,0)</f>
        <v>0</v>
      </c>
      <c r="H32" s="11">
        <f>TRUNC(G32*D32, 0)</f>
        <v>0</v>
      </c>
      <c r="I32" s="11">
        <f>TRUNC(일위대가목록!G9,0)</f>
        <v>0</v>
      </c>
      <c r="J32" s="11">
        <f>TRUNC(I32*D32, 0)</f>
        <v>0</v>
      </c>
      <c r="K32" s="11">
        <f t="shared" si="0"/>
        <v>0</v>
      </c>
      <c r="L32" s="11">
        <f t="shared" si="0"/>
        <v>0</v>
      </c>
      <c r="M32" s="8" t="s">
        <v>91</v>
      </c>
      <c r="N32" s="2" t="s">
        <v>92</v>
      </c>
      <c r="O32" s="2" t="s">
        <v>52</v>
      </c>
      <c r="P32" s="2" t="s">
        <v>52</v>
      </c>
      <c r="Q32" s="2" t="s">
        <v>74</v>
      </c>
      <c r="R32" s="2" t="s">
        <v>63</v>
      </c>
      <c r="S32" s="2" t="s">
        <v>64</v>
      </c>
      <c r="T32" s="2" t="s">
        <v>64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93</v>
      </c>
      <c r="AV32" s="3">
        <v>9</v>
      </c>
    </row>
    <row r="33" spans="1:48" ht="30" customHeight="1">
      <c r="A33" s="8" t="s">
        <v>94</v>
      </c>
      <c r="B33" s="8" t="s">
        <v>52</v>
      </c>
      <c r="C33" s="8" t="s">
        <v>77</v>
      </c>
      <c r="D33" s="9">
        <v>430</v>
      </c>
      <c r="E33" s="11">
        <f>TRUNC(일위대가목록!E10,0)</f>
        <v>0</v>
      </c>
      <c r="F33" s="11">
        <f>TRUNC(E33*D33, 0)</f>
        <v>0</v>
      </c>
      <c r="G33" s="11">
        <f>TRUNC(일위대가목록!F10,0)</f>
        <v>0</v>
      </c>
      <c r="H33" s="11">
        <f>TRUNC(G33*D33, 0)</f>
        <v>0</v>
      </c>
      <c r="I33" s="11">
        <f>TRUNC(일위대가목록!G10,0)</f>
        <v>0</v>
      </c>
      <c r="J33" s="11">
        <f>TRUNC(I33*D33, 0)</f>
        <v>0</v>
      </c>
      <c r="K33" s="11">
        <f t="shared" si="0"/>
        <v>0</v>
      </c>
      <c r="L33" s="11">
        <f t="shared" si="0"/>
        <v>0</v>
      </c>
      <c r="M33" s="8" t="s">
        <v>95</v>
      </c>
      <c r="N33" s="2" t="s">
        <v>96</v>
      </c>
      <c r="O33" s="2" t="s">
        <v>52</v>
      </c>
      <c r="P33" s="2" t="s">
        <v>52</v>
      </c>
      <c r="Q33" s="2" t="s">
        <v>74</v>
      </c>
      <c r="R33" s="2" t="s">
        <v>63</v>
      </c>
      <c r="S33" s="2" t="s">
        <v>64</v>
      </c>
      <c r="T33" s="2" t="s">
        <v>64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97</v>
      </c>
      <c r="AV33" s="3">
        <v>69</v>
      </c>
    </row>
    <row r="34" spans="1:48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48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48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48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8" t="s">
        <v>71</v>
      </c>
      <c r="B51" s="9"/>
      <c r="C51" s="9"/>
      <c r="D51" s="9"/>
      <c r="E51" s="9"/>
      <c r="F51" s="11">
        <f>SUM(F29:F50)</f>
        <v>0</v>
      </c>
      <c r="G51" s="9"/>
      <c r="H51" s="11">
        <f>SUM(H29:H50)</f>
        <v>0</v>
      </c>
      <c r="I51" s="9"/>
      <c r="J51" s="11">
        <f>SUM(J29:J50)</f>
        <v>0</v>
      </c>
      <c r="K51" s="9"/>
      <c r="L51" s="11">
        <f>SUM(L29:L50)</f>
        <v>0</v>
      </c>
      <c r="M51" s="9"/>
      <c r="N51" t="s">
        <v>72</v>
      </c>
    </row>
    <row r="52" spans="1:48" ht="30" customHeight="1">
      <c r="A52" s="8" t="s">
        <v>98</v>
      </c>
      <c r="B52" s="8" t="s">
        <v>52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"/>
      <c r="O52" s="3"/>
      <c r="P52" s="3"/>
      <c r="Q52" s="2" t="s">
        <v>99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30" customHeight="1">
      <c r="A53" s="8" t="s">
        <v>100</v>
      </c>
      <c r="B53" s="8" t="s">
        <v>52</v>
      </c>
      <c r="C53" s="8" t="s">
        <v>77</v>
      </c>
      <c r="D53" s="9">
        <v>1036</v>
      </c>
      <c r="E53" s="11">
        <f>TRUNC(일위대가목록!E11,0)</f>
        <v>0</v>
      </c>
      <c r="F53" s="11">
        <f>TRUNC(E53*D53, 0)</f>
        <v>0</v>
      </c>
      <c r="G53" s="11">
        <f>TRUNC(일위대가목록!F11,0)</f>
        <v>0</v>
      </c>
      <c r="H53" s="11">
        <f>TRUNC(G53*D53, 0)</f>
        <v>0</v>
      </c>
      <c r="I53" s="11">
        <f>TRUNC(일위대가목록!G11,0)</f>
        <v>0</v>
      </c>
      <c r="J53" s="11">
        <f>TRUNC(I53*D53, 0)</f>
        <v>0</v>
      </c>
      <c r="K53" s="11">
        <f t="shared" ref="K53:L56" si="1">TRUNC(E53+G53+I53, 0)</f>
        <v>0</v>
      </c>
      <c r="L53" s="11">
        <f t="shared" si="1"/>
        <v>0</v>
      </c>
      <c r="M53" s="8" t="s">
        <v>101</v>
      </c>
      <c r="N53" s="2" t="s">
        <v>102</v>
      </c>
      <c r="O53" s="2" t="s">
        <v>52</v>
      </c>
      <c r="P53" s="2" t="s">
        <v>52</v>
      </c>
      <c r="Q53" s="2" t="s">
        <v>99</v>
      </c>
      <c r="R53" s="2" t="s">
        <v>63</v>
      </c>
      <c r="S53" s="2" t="s">
        <v>64</v>
      </c>
      <c r="T53" s="2" t="s">
        <v>64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52</v>
      </c>
      <c r="AS53" s="2" t="s">
        <v>52</v>
      </c>
      <c r="AT53" s="3"/>
      <c r="AU53" s="2" t="s">
        <v>103</v>
      </c>
      <c r="AV53" s="3">
        <v>11</v>
      </c>
    </row>
    <row r="54" spans="1:48" ht="30" customHeight="1">
      <c r="A54" s="8" t="s">
        <v>104</v>
      </c>
      <c r="B54" s="8" t="s">
        <v>105</v>
      </c>
      <c r="C54" s="8" t="s">
        <v>77</v>
      </c>
      <c r="D54" s="9">
        <v>1036</v>
      </c>
      <c r="E54" s="11">
        <f>TRUNC(일위대가목록!E12,0)</f>
        <v>0</v>
      </c>
      <c r="F54" s="11">
        <f>TRUNC(E54*D54, 0)</f>
        <v>0</v>
      </c>
      <c r="G54" s="11">
        <f>TRUNC(일위대가목록!F12,0)</f>
        <v>0</v>
      </c>
      <c r="H54" s="11">
        <f>TRUNC(G54*D54, 0)</f>
        <v>0</v>
      </c>
      <c r="I54" s="11">
        <f>TRUNC(일위대가목록!G12,0)</f>
        <v>0</v>
      </c>
      <c r="J54" s="11">
        <f>TRUNC(I54*D54, 0)</f>
        <v>0</v>
      </c>
      <c r="K54" s="11">
        <f t="shared" si="1"/>
        <v>0</v>
      </c>
      <c r="L54" s="11">
        <f t="shared" si="1"/>
        <v>0</v>
      </c>
      <c r="M54" s="8" t="s">
        <v>106</v>
      </c>
      <c r="N54" s="2" t="s">
        <v>107</v>
      </c>
      <c r="O54" s="2" t="s">
        <v>52</v>
      </c>
      <c r="P54" s="2" t="s">
        <v>52</v>
      </c>
      <c r="Q54" s="2" t="s">
        <v>99</v>
      </c>
      <c r="R54" s="2" t="s">
        <v>63</v>
      </c>
      <c r="S54" s="2" t="s">
        <v>64</v>
      </c>
      <c r="T54" s="2" t="s">
        <v>64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52</v>
      </c>
      <c r="AS54" s="2" t="s">
        <v>52</v>
      </c>
      <c r="AT54" s="3"/>
      <c r="AU54" s="2" t="s">
        <v>108</v>
      </c>
      <c r="AV54" s="3">
        <v>12</v>
      </c>
    </row>
    <row r="55" spans="1:48" ht="30" customHeight="1">
      <c r="A55" s="8" t="s">
        <v>104</v>
      </c>
      <c r="B55" s="8" t="s">
        <v>109</v>
      </c>
      <c r="C55" s="8" t="s">
        <v>77</v>
      </c>
      <c r="D55" s="9">
        <v>3453</v>
      </c>
      <c r="E55" s="11">
        <f>TRUNC(일위대가목록!E13,0)</f>
        <v>0</v>
      </c>
      <c r="F55" s="11">
        <f>TRUNC(E55*D55, 0)</f>
        <v>0</v>
      </c>
      <c r="G55" s="11">
        <f>TRUNC(일위대가목록!F13,0)</f>
        <v>0</v>
      </c>
      <c r="H55" s="11">
        <f>TRUNC(G55*D55, 0)</f>
        <v>0</v>
      </c>
      <c r="I55" s="11">
        <f>TRUNC(일위대가목록!G13,0)</f>
        <v>0</v>
      </c>
      <c r="J55" s="11">
        <f>TRUNC(I55*D55, 0)</f>
        <v>0</v>
      </c>
      <c r="K55" s="11">
        <f t="shared" si="1"/>
        <v>0</v>
      </c>
      <c r="L55" s="11">
        <f t="shared" si="1"/>
        <v>0</v>
      </c>
      <c r="M55" s="8" t="s">
        <v>110</v>
      </c>
      <c r="N55" s="2" t="s">
        <v>111</v>
      </c>
      <c r="O55" s="2" t="s">
        <v>52</v>
      </c>
      <c r="P55" s="2" t="s">
        <v>52</v>
      </c>
      <c r="Q55" s="2" t="s">
        <v>99</v>
      </c>
      <c r="R55" s="2" t="s">
        <v>63</v>
      </c>
      <c r="S55" s="2" t="s">
        <v>64</v>
      </c>
      <c r="T55" s="2" t="s">
        <v>64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112</v>
      </c>
      <c r="AV55" s="3">
        <v>14</v>
      </c>
    </row>
    <row r="56" spans="1:48" ht="30" customHeight="1">
      <c r="A56" s="8" t="s">
        <v>104</v>
      </c>
      <c r="B56" s="8" t="s">
        <v>113</v>
      </c>
      <c r="C56" s="8" t="s">
        <v>77</v>
      </c>
      <c r="D56" s="9">
        <v>1036</v>
      </c>
      <c r="E56" s="11">
        <f>TRUNC(단가대비표!O61,0)</f>
        <v>0</v>
      </c>
      <c r="F56" s="11">
        <f>TRUNC(E56*D56, 0)</f>
        <v>0</v>
      </c>
      <c r="G56" s="11">
        <f>TRUNC(단가대비표!P61,0)</f>
        <v>0</v>
      </c>
      <c r="H56" s="11">
        <f>TRUNC(G56*D56, 0)</f>
        <v>0</v>
      </c>
      <c r="I56" s="11">
        <f>TRUNC(단가대비표!V61,0)</f>
        <v>0</v>
      </c>
      <c r="J56" s="11">
        <f>TRUNC(I56*D56, 0)</f>
        <v>0</v>
      </c>
      <c r="K56" s="11">
        <f t="shared" si="1"/>
        <v>0</v>
      </c>
      <c r="L56" s="11">
        <f t="shared" si="1"/>
        <v>0</v>
      </c>
      <c r="M56" s="8" t="s">
        <v>114</v>
      </c>
      <c r="N56" s="2" t="s">
        <v>115</v>
      </c>
      <c r="O56" s="2" t="s">
        <v>52</v>
      </c>
      <c r="P56" s="2" t="s">
        <v>52</v>
      </c>
      <c r="Q56" s="2" t="s">
        <v>99</v>
      </c>
      <c r="R56" s="2" t="s">
        <v>64</v>
      </c>
      <c r="S56" s="2" t="s">
        <v>64</v>
      </c>
      <c r="T56" s="2" t="s">
        <v>63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116</v>
      </c>
      <c r="AV56" s="3">
        <v>13</v>
      </c>
    </row>
    <row r="57" spans="1:48" ht="3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8" t="s">
        <v>71</v>
      </c>
      <c r="B75" s="9"/>
      <c r="C75" s="9"/>
      <c r="D75" s="9"/>
      <c r="E75" s="9"/>
      <c r="F75" s="11">
        <f>SUM(F53:F74)</f>
        <v>0</v>
      </c>
      <c r="G75" s="9"/>
      <c r="H75" s="11">
        <f>SUM(H53:H74)</f>
        <v>0</v>
      </c>
      <c r="I75" s="9"/>
      <c r="J75" s="11">
        <f>SUM(J53:J74)</f>
        <v>0</v>
      </c>
      <c r="K75" s="9"/>
      <c r="L75" s="11">
        <f>SUM(L53:L74)</f>
        <v>0</v>
      </c>
      <c r="M75" s="9"/>
      <c r="N75" t="s">
        <v>72</v>
      </c>
    </row>
    <row r="76" spans="1:48" ht="30" customHeight="1">
      <c r="A76" s="8" t="s">
        <v>117</v>
      </c>
      <c r="B76" s="8" t="s">
        <v>52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"/>
      <c r="O76" s="3"/>
      <c r="P76" s="3"/>
      <c r="Q76" s="2" t="s">
        <v>118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30" customHeight="1">
      <c r="A77" s="8" t="s">
        <v>119</v>
      </c>
      <c r="B77" s="8" t="s">
        <v>120</v>
      </c>
      <c r="C77" s="8" t="s">
        <v>77</v>
      </c>
      <c r="D77" s="9">
        <v>44</v>
      </c>
      <c r="E77" s="11">
        <f>TRUNC(일위대가목록!E14,0)</f>
        <v>0</v>
      </c>
      <c r="F77" s="11">
        <f>TRUNC(E77*D77, 0)</f>
        <v>0</v>
      </c>
      <c r="G77" s="11">
        <f>TRUNC(일위대가목록!F14,0)</f>
        <v>0</v>
      </c>
      <c r="H77" s="11">
        <f>TRUNC(G77*D77, 0)</f>
        <v>0</v>
      </c>
      <c r="I77" s="11">
        <f>TRUNC(일위대가목록!G14,0)</f>
        <v>0</v>
      </c>
      <c r="J77" s="11">
        <f>TRUNC(I77*D77, 0)</f>
        <v>0</v>
      </c>
      <c r="K77" s="11">
        <f>TRUNC(E77+G77+I77, 0)</f>
        <v>0</v>
      </c>
      <c r="L77" s="11">
        <f>TRUNC(F77+H77+J77, 0)</f>
        <v>0</v>
      </c>
      <c r="M77" s="8" t="s">
        <v>121</v>
      </c>
      <c r="N77" s="2" t="s">
        <v>122</v>
      </c>
      <c r="O77" s="2" t="s">
        <v>52</v>
      </c>
      <c r="P77" s="2" t="s">
        <v>52</v>
      </c>
      <c r="Q77" s="2" t="s">
        <v>118</v>
      </c>
      <c r="R77" s="2" t="s">
        <v>63</v>
      </c>
      <c r="S77" s="2" t="s">
        <v>64</v>
      </c>
      <c r="T77" s="2" t="s">
        <v>64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 t="s">
        <v>52</v>
      </c>
      <c r="AS77" s="2" t="s">
        <v>52</v>
      </c>
      <c r="AT77" s="3"/>
      <c r="AU77" s="2" t="s">
        <v>123</v>
      </c>
      <c r="AV77" s="3">
        <v>16</v>
      </c>
    </row>
    <row r="78" spans="1:48" ht="30" customHeight="1">
      <c r="A78" s="8" t="s">
        <v>119</v>
      </c>
      <c r="B78" s="8" t="s">
        <v>124</v>
      </c>
      <c r="C78" s="8" t="s">
        <v>77</v>
      </c>
      <c r="D78" s="9">
        <v>39</v>
      </c>
      <c r="E78" s="11">
        <f>TRUNC(일위대가목록!E15,0)</f>
        <v>0</v>
      </c>
      <c r="F78" s="11">
        <f>TRUNC(E78*D78, 0)</f>
        <v>0</v>
      </c>
      <c r="G78" s="11">
        <f>TRUNC(일위대가목록!F15,0)</f>
        <v>0</v>
      </c>
      <c r="H78" s="11">
        <f>TRUNC(G78*D78, 0)</f>
        <v>0</v>
      </c>
      <c r="I78" s="11">
        <f>TRUNC(일위대가목록!G15,0)</f>
        <v>0</v>
      </c>
      <c r="J78" s="11">
        <f>TRUNC(I78*D78, 0)</f>
        <v>0</v>
      </c>
      <c r="K78" s="11">
        <f>TRUNC(E78+G78+I78, 0)</f>
        <v>0</v>
      </c>
      <c r="L78" s="11">
        <f>TRUNC(F78+H78+J78, 0)</f>
        <v>0</v>
      </c>
      <c r="M78" s="8" t="s">
        <v>125</v>
      </c>
      <c r="N78" s="2" t="s">
        <v>126</v>
      </c>
      <c r="O78" s="2" t="s">
        <v>52</v>
      </c>
      <c r="P78" s="2" t="s">
        <v>52</v>
      </c>
      <c r="Q78" s="2" t="s">
        <v>118</v>
      </c>
      <c r="R78" s="2" t="s">
        <v>63</v>
      </c>
      <c r="S78" s="2" t="s">
        <v>64</v>
      </c>
      <c r="T78" s="2" t="s">
        <v>64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 t="s">
        <v>52</v>
      </c>
      <c r="AS78" s="2" t="s">
        <v>52</v>
      </c>
      <c r="AT78" s="3"/>
      <c r="AU78" s="2" t="s">
        <v>127</v>
      </c>
      <c r="AV78" s="3">
        <v>17</v>
      </c>
    </row>
    <row r="79" spans="1:48" ht="3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48" ht="3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3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8" t="s">
        <v>71</v>
      </c>
      <c r="B99" s="9"/>
      <c r="C99" s="9"/>
      <c r="D99" s="9"/>
      <c r="E99" s="9"/>
      <c r="F99" s="11">
        <f>SUM(F77:F98)</f>
        <v>0</v>
      </c>
      <c r="G99" s="9"/>
      <c r="H99" s="11">
        <f>SUM(H77:H98)</f>
        <v>0</v>
      </c>
      <c r="I99" s="9"/>
      <c r="J99" s="11">
        <f>SUM(J77:J98)</f>
        <v>0</v>
      </c>
      <c r="K99" s="9"/>
      <c r="L99" s="11">
        <f>SUM(L77:L98)</f>
        <v>0</v>
      </c>
      <c r="M99" s="9"/>
      <c r="N99" t="s">
        <v>72</v>
      </c>
    </row>
    <row r="100" spans="1:48" ht="30" customHeight="1">
      <c r="A100" s="8" t="s">
        <v>128</v>
      </c>
      <c r="B100" s="8" t="s">
        <v>52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3"/>
      <c r="O100" s="3"/>
      <c r="P100" s="3"/>
      <c r="Q100" s="2" t="s">
        <v>129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30" customHeight="1">
      <c r="A101" s="8" t="s">
        <v>130</v>
      </c>
      <c r="B101" s="8" t="s">
        <v>131</v>
      </c>
      <c r="C101" s="8" t="s">
        <v>132</v>
      </c>
      <c r="D101" s="9">
        <v>2</v>
      </c>
      <c r="E101" s="11">
        <f>TRUNC(일위대가목록!E16,0)</f>
        <v>0</v>
      </c>
      <c r="F101" s="11">
        <f>TRUNC(E101*D101, 0)</f>
        <v>0</v>
      </c>
      <c r="G101" s="11">
        <f>TRUNC(일위대가목록!F16,0)</f>
        <v>0</v>
      </c>
      <c r="H101" s="11">
        <f>TRUNC(G101*D101, 0)</f>
        <v>0</v>
      </c>
      <c r="I101" s="11">
        <f>TRUNC(일위대가목록!G16,0)</f>
        <v>0</v>
      </c>
      <c r="J101" s="11">
        <f>TRUNC(I101*D101, 0)</f>
        <v>0</v>
      </c>
      <c r="K101" s="11">
        <f t="shared" ref="K101:L105" si="2">TRUNC(E101+G101+I101, 0)</f>
        <v>0</v>
      </c>
      <c r="L101" s="11">
        <f t="shared" si="2"/>
        <v>0</v>
      </c>
      <c r="M101" s="8" t="s">
        <v>133</v>
      </c>
      <c r="N101" s="2" t="s">
        <v>134</v>
      </c>
      <c r="O101" s="2" t="s">
        <v>52</v>
      </c>
      <c r="P101" s="2" t="s">
        <v>52</v>
      </c>
      <c r="Q101" s="2" t="s">
        <v>129</v>
      </c>
      <c r="R101" s="2" t="s">
        <v>63</v>
      </c>
      <c r="S101" s="2" t="s">
        <v>64</v>
      </c>
      <c r="T101" s="2" t="s">
        <v>64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52</v>
      </c>
      <c r="AS101" s="2" t="s">
        <v>52</v>
      </c>
      <c r="AT101" s="3"/>
      <c r="AU101" s="2" t="s">
        <v>135</v>
      </c>
      <c r="AV101" s="3">
        <v>19</v>
      </c>
    </row>
    <row r="102" spans="1:48" ht="30" customHeight="1">
      <c r="A102" s="8" t="s">
        <v>136</v>
      </c>
      <c r="B102" s="8" t="s">
        <v>137</v>
      </c>
      <c r="C102" s="8" t="s">
        <v>60</v>
      </c>
      <c r="D102" s="9">
        <v>6</v>
      </c>
      <c r="E102" s="11">
        <f>TRUNC(일위대가목록!E17,0)</f>
        <v>0</v>
      </c>
      <c r="F102" s="11">
        <f>TRUNC(E102*D102, 0)</f>
        <v>0</v>
      </c>
      <c r="G102" s="11">
        <f>TRUNC(일위대가목록!F17,0)</f>
        <v>0</v>
      </c>
      <c r="H102" s="11">
        <f>TRUNC(G102*D102, 0)</f>
        <v>0</v>
      </c>
      <c r="I102" s="11">
        <f>TRUNC(일위대가목록!G17,0)</f>
        <v>0</v>
      </c>
      <c r="J102" s="11">
        <f>TRUNC(I102*D102, 0)</f>
        <v>0</v>
      </c>
      <c r="K102" s="11">
        <f t="shared" si="2"/>
        <v>0</v>
      </c>
      <c r="L102" s="11">
        <f t="shared" si="2"/>
        <v>0</v>
      </c>
      <c r="M102" s="8" t="s">
        <v>138</v>
      </c>
      <c r="N102" s="2" t="s">
        <v>139</v>
      </c>
      <c r="O102" s="2" t="s">
        <v>52</v>
      </c>
      <c r="P102" s="2" t="s">
        <v>52</v>
      </c>
      <c r="Q102" s="2" t="s">
        <v>129</v>
      </c>
      <c r="R102" s="2" t="s">
        <v>63</v>
      </c>
      <c r="S102" s="2" t="s">
        <v>64</v>
      </c>
      <c r="T102" s="2" t="s">
        <v>64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52</v>
      </c>
      <c r="AS102" s="2" t="s">
        <v>52</v>
      </c>
      <c r="AT102" s="3"/>
      <c r="AU102" s="2" t="s">
        <v>140</v>
      </c>
      <c r="AV102" s="3">
        <v>20</v>
      </c>
    </row>
    <row r="103" spans="1:48" ht="30" customHeight="1">
      <c r="A103" s="8" t="s">
        <v>141</v>
      </c>
      <c r="B103" s="8" t="s">
        <v>142</v>
      </c>
      <c r="C103" s="8" t="s">
        <v>143</v>
      </c>
      <c r="D103" s="9">
        <v>1</v>
      </c>
      <c r="E103" s="11">
        <f>TRUNC(일위대가목록!E18,0)</f>
        <v>0</v>
      </c>
      <c r="F103" s="11">
        <f>TRUNC(E103*D103, 0)</f>
        <v>0</v>
      </c>
      <c r="G103" s="11">
        <f>TRUNC(일위대가목록!F18,0)</f>
        <v>0</v>
      </c>
      <c r="H103" s="11">
        <f>TRUNC(G103*D103, 0)</f>
        <v>0</v>
      </c>
      <c r="I103" s="11">
        <f>TRUNC(일위대가목록!G18,0)</f>
        <v>0</v>
      </c>
      <c r="J103" s="11">
        <f>TRUNC(I103*D103, 0)</f>
        <v>0</v>
      </c>
      <c r="K103" s="11">
        <f t="shared" si="2"/>
        <v>0</v>
      </c>
      <c r="L103" s="11">
        <f t="shared" si="2"/>
        <v>0</v>
      </c>
      <c r="M103" s="8" t="s">
        <v>144</v>
      </c>
      <c r="N103" s="2" t="s">
        <v>145</v>
      </c>
      <c r="O103" s="2" t="s">
        <v>52</v>
      </c>
      <c r="P103" s="2" t="s">
        <v>52</v>
      </c>
      <c r="Q103" s="2" t="s">
        <v>129</v>
      </c>
      <c r="R103" s="2" t="s">
        <v>63</v>
      </c>
      <c r="S103" s="2" t="s">
        <v>64</v>
      </c>
      <c r="T103" s="2" t="s">
        <v>64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" t="s">
        <v>52</v>
      </c>
      <c r="AS103" s="2" t="s">
        <v>52</v>
      </c>
      <c r="AT103" s="3"/>
      <c r="AU103" s="2" t="s">
        <v>146</v>
      </c>
      <c r="AV103" s="3">
        <v>21</v>
      </c>
    </row>
    <row r="104" spans="1:48" ht="30" customHeight="1">
      <c r="A104" s="8" t="s">
        <v>147</v>
      </c>
      <c r="B104" s="8" t="s">
        <v>148</v>
      </c>
      <c r="C104" s="8" t="s">
        <v>60</v>
      </c>
      <c r="D104" s="9">
        <v>10</v>
      </c>
      <c r="E104" s="11">
        <f>TRUNC(일위대가목록!E19,0)</f>
        <v>0</v>
      </c>
      <c r="F104" s="11">
        <f>TRUNC(E104*D104, 0)</f>
        <v>0</v>
      </c>
      <c r="G104" s="11">
        <f>TRUNC(일위대가목록!F19,0)</f>
        <v>0</v>
      </c>
      <c r="H104" s="11">
        <f>TRUNC(G104*D104, 0)</f>
        <v>0</v>
      </c>
      <c r="I104" s="11">
        <f>TRUNC(일위대가목록!G19,0)</f>
        <v>0</v>
      </c>
      <c r="J104" s="11">
        <f>TRUNC(I104*D104, 0)</f>
        <v>0</v>
      </c>
      <c r="K104" s="11">
        <f t="shared" si="2"/>
        <v>0</v>
      </c>
      <c r="L104" s="11">
        <f t="shared" si="2"/>
        <v>0</v>
      </c>
      <c r="M104" s="8" t="s">
        <v>149</v>
      </c>
      <c r="N104" s="2" t="s">
        <v>150</v>
      </c>
      <c r="O104" s="2" t="s">
        <v>52</v>
      </c>
      <c r="P104" s="2" t="s">
        <v>52</v>
      </c>
      <c r="Q104" s="2" t="s">
        <v>129</v>
      </c>
      <c r="R104" s="2" t="s">
        <v>63</v>
      </c>
      <c r="S104" s="2" t="s">
        <v>64</v>
      </c>
      <c r="T104" s="2" t="s">
        <v>64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2" t="s">
        <v>52</v>
      </c>
      <c r="AS104" s="2" t="s">
        <v>52</v>
      </c>
      <c r="AT104" s="3"/>
      <c r="AU104" s="2" t="s">
        <v>151</v>
      </c>
      <c r="AV104" s="3">
        <v>78</v>
      </c>
    </row>
    <row r="105" spans="1:48" ht="30" customHeight="1">
      <c r="A105" s="8" t="s">
        <v>152</v>
      </c>
      <c r="B105" s="8" t="s">
        <v>52</v>
      </c>
      <c r="C105" s="8" t="s">
        <v>153</v>
      </c>
      <c r="D105" s="9">
        <v>2</v>
      </c>
      <c r="E105" s="11">
        <f>TRUNC(단가대비표!O54,0)</f>
        <v>0</v>
      </c>
      <c r="F105" s="11">
        <f>TRUNC(E105*D105, 0)</f>
        <v>0</v>
      </c>
      <c r="G105" s="11">
        <f>TRUNC(단가대비표!P54,0)</f>
        <v>0</v>
      </c>
      <c r="H105" s="11">
        <f>TRUNC(G105*D105, 0)</f>
        <v>0</v>
      </c>
      <c r="I105" s="11">
        <f>TRUNC(단가대비표!V54,0)</f>
        <v>0</v>
      </c>
      <c r="J105" s="11">
        <f>TRUNC(I105*D105, 0)</f>
        <v>0</v>
      </c>
      <c r="K105" s="11">
        <f t="shared" si="2"/>
        <v>0</v>
      </c>
      <c r="L105" s="11">
        <f t="shared" si="2"/>
        <v>0</v>
      </c>
      <c r="M105" s="8" t="s">
        <v>52</v>
      </c>
      <c r="N105" s="2" t="s">
        <v>154</v>
      </c>
      <c r="O105" s="2" t="s">
        <v>52</v>
      </c>
      <c r="P105" s="2" t="s">
        <v>52</v>
      </c>
      <c r="Q105" s="2" t="s">
        <v>129</v>
      </c>
      <c r="R105" s="2" t="s">
        <v>64</v>
      </c>
      <c r="S105" s="2" t="s">
        <v>64</v>
      </c>
      <c r="T105" s="2" t="s">
        <v>63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155</v>
      </c>
      <c r="AV105" s="3">
        <v>73</v>
      </c>
    </row>
    <row r="106" spans="1:48" ht="3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48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48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>
      <c r="A123" s="8" t="s">
        <v>71</v>
      </c>
      <c r="B123" s="9"/>
      <c r="C123" s="9"/>
      <c r="D123" s="9"/>
      <c r="E123" s="9"/>
      <c r="F123" s="11">
        <f>SUM(F101:F122)</f>
        <v>0</v>
      </c>
      <c r="G123" s="9"/>
      <c r="H123" s="11">
        <f>SUM(H101:H122)</f>
        <v>0</v>
      </c>
      <c r="I123" s="9"/>
      <c r="J123" s="11">
        <f>SUM(J101:J122)</f>
        <v>0</v>
      </c>
      <c r="K123" s="9"/>
      <c r="L123" s="11">
        <f>SUM(L101:L122)</f>
        <v>0</v>
      </c>
      <c r="M123" s="9"/>
      <c r="N123" t="s">
        <v>72</v>
      </c>
    </row>
    <row r="124" spans="1:48" ht="30" customHeight="1">
      <c r="A124" s="8" t="s">
        <v>156</v>
      </c>
      <c r="B124" s="8" t="s">
        <v>52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3"/>
      <c r="O124" s="3"/>
      <c r="P124" s="3"/>
      <c r="Q124" s="2" t="s">
        <v>157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30" customHeight="1">
      <c r="A125" s="8" t="s">
        <v>158</v>
      </c>
      <c r="B125" s="8" t="s">
        <v>159</v>
      </c>
      <c r="C125" s="8" t="s">
        <v>160</v>
      </c>
      <c r="D125" s="9">
        <v>461.86</v>
      </c>
      <c r="E125" s="11">
        <f>TRUNC(단가대비표!O55,0)</f>
        <v>0</v>
      </c>
      <c r="F125" s="11">
        <f t="shared" ref="F125:F138" si="3">TRUNC(E125*D125, 0)</f>
        <v>0</v>
      </c>
      <c r="G125" s="11">
        <f>TRUNC(단가대비표!P55,0)</f>
        <v>0</v>
      </c>
      <c r="H125" s="11">
        <f t="shared" ref="H125:H138" si="4">TRUNC(G125*D125, 0)</f>
        <v>0</v>
      </c>
      <c r="I125" s="11">
        <f>TRUNC(단가대비표!V55,0)</f>
        <v>0</v>
      </c>
      <c r="J125" s="11">
        <f t="shared" ref="J125:J138" si="5">TRUNC(I125*D125, 0)</f>
        <v>0</v>
      </c>
      <c r="K125" s="11">
        <f t="shared" ref="K125:K138" si="6">TRUNC(E125+G125+I125, 0)</f>
        <v>0</v>
      </c>
      <c r="L125" s="11">
        <f t="shared" ref="L125:L138" si="7">TRUNC(F125+H125+J125, 0)</f>
        <v>0</v>
      </c>
      <c r="M125" s="8" t="s">
        <v>161</v>
      </c>
      <c r="N125" s="2" t="s">
        <v>162</v>
      </c>
      <c r="O125" s="2" t="s">
        <v>52</v>
      </c>
      <c r="P125" s="2" t="s">
        <v>52</v>
      </c>
      <c r="Q125" s="2" t="s">
        <v>157</v>
      </c>
      <c r="R125" s="2" t="s">
        <v>64</v>
      </c>
      <c r="S125" s="2" t="s">
        <v>64</v>
      </c>
      <c r="T125" s="2" t="s">
        <v>63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52</v>
      </c>
      <c r="AS125" s="2" t="s">
        <v>52</v>
      </c>
      <c r="AT125" s="3"/>
      <c r="AU125" s="2" t="s">
        <v>163</v>
      </c>
      <c r="AV125" s="3">
        <v>74</v>
      </c>
    </row>
    <row r="126" spans="1:48" ht="30" customHeight="1">
      <c r="A126" s="8" t="s">
        <v>164</v>
      </c>
      <c r="B126" s="8" t="s">
        <v>159</v>
      </c>
      <c r="C126" s="8" t="s">
        <v>160</v>
      </c>
      <c r="D126" s="9">
        <v>461.86</v>
      </c>
      <c r="E126" s="11">
        <f>TRUNC(단가대비표!O56,0)</f>
        <v>0</v>
      </c>
      <c r="F126" s="11">
        <f t="shared" si="3"/>
        <v>0</v>
      </c>
      <c r="G126" s="11">
        <f>TRUNC(단가대비표!P56,0)</f>
        <v>0</v>
      </c>
      <c r="H126" s="11">
        <f t="shared" si="4"/>
        <v>0</v>
      </c>
      <c r="I126" s="11">
        <f>TRUNC(단가대비표!V56,0)</f>
        <v>0</v>
      </c>
      <c r="J126" s="11">
        <f t="shared" si="5"/>
        <v>0</v>
      </c>
      <c r="K126" s="11">
        <f t="shared" si="6"/>
        <v>0</v>
      </c>
      <c r="L126" s="11">
        <f t="shared" si="7"/>
        <v>0</v>
      </c>
      <c r="M126" s="8" t="s">
        <v>161</v>
      </c>
      <c r="N126" s="2" t="s">
        <v>165</v>
      </c>
      <c r="O126" s="2" t="s">
        <v>52</v>
      </c>
      <c r="P126" s="2" t="s">
        <v>52</v>
      </c>
      <c r="Q126" s="2" t="s">
        <v>157</v>
      </c>
      <c r="R126" s="2" t="s">
        <v>64</v>
      </c>
      <c r="S126" s="2" t="s">
        <v>64</v>
      </c>
      <c r="T126" s="2" t="s">
        <v>63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52</v>
      </c>
      <c r="AS126" s="2" t="s">
        <v>52</v>
      </c>
      <c r="AT126" s="3"/>
      <c r="AU126" s="2" t="s">
        <v>166</v>
      </c>
      <c r="AV126" s="3">
        <v>75</v>
      </c>
    </row>
    <row r="127" spans="1:48" ht="30" customHeight="1">
      <c r="A127" s="8" t="s">
        <v>167</v>
      </c>
      <c r="B127" s="8" t="s">
        <v>168</v>
      </c>
      <c r="C127" s="8" t="s">
        <v>160</v>
      </c>
      <c r="D127" s="9">
        <v>65.010000000000005</v>
      </c>
      <c r="E127" s="11">
        <f>TRUNC(단가대비표!O57,0)</f>
        <v>0</v>
      </c>
      <c r="F127" s="11">
        <f t="shared" si="3"/>
        <v>0</v>
      </c>
      <c r="G127" s="11">
        <f>TRUNC(단가대비표!P57,0)</f>
        <v>0</v>
      </c>
      <c r="H127" s="11">
        <f t="shared" si="4"/>
        <v>0</v>
      </c>
      <c r="I127" s="11">
        <f>TRUNC(단가대비표!V57,0)</f>
        <v>0</v>
      </c>
      <c r="J127" s="11">
        <f t="shared" si="5"/>
        <v>0</v>
      </c>
      <c r="K127" s="11">
        <f t="shared" si="6"/>
        <v>0</v>
      </c>
      <c r="L127" s="11">
        <f t="shared" si="7"/>
        <v>0</v>
      </c>
      <c r="M127" s="8" t="s">
        <v>161</v>
      </c>
      <c r="N127" s="2" t="s">
        <v>169</v>
      </c>
      <c r="O127" s="2" t="s">
        <v>52</v>
      </c>
      <c r="P127" s="2" t="s">
        <v>52</v>
      </c>
      <c r="Q127" s="2" t="s">
        <v>157</v>
      </c>
      <c r="R127" s="2" t="s">
        <v>64</v>
      </c>
      <c r="S127" s="2" t="s">
        <v>64</v>
      </c>
      <c r="T127" s="2" t="s">
        <v>63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2" t="s">
        <v>52</v>
      </c>
      <c r="AS127" s="2" t="s">
        <v>52</v>
      </c>
      <c r="AT127" s="3"/>
      <c r="AU127" s="2" t="s">
        <v>170</v>
      </c>
      <c r="AV127" s="3">
        <v>76</v>
      </c>
    </row>
    <row r="128" spans="1:48" ht="30" customHeight="1">
      <c r="A128" s="8" t="s">
        <v>171</v>
      </c>
      <c r="B128" s="8" t="s">
        <v>168</v>
      </c>
      <c r="C128" s="8" t="s">
        <v>160</v>
      </c>
      <c r="D128" s="9">
        <v>65.010000000000005</v>
      </c>
      <c r="E128" s="11">
        <f>TRUNC(단가대비표!O58,0)</f>
        <v>0</v>
      </c>
      <c r="F128" s="11">
        <f t="shared" si="3"/>
        <v>0</v>
      </c>
      <c r="G128" s="11">
        <f>TRUNC(단가대비표!P58,0)</f>
        <v>0</v>
      </c>
      <c r="H128" s="11">
        <f t="shared" si="4"/>
        <v>0</v>
      </c>
      <c r="I128" s="11">
        <f>TRUNC(단가대비표!V58,0)</f>
        <v>0</v>
      </c>
      <c r="J128" s="11">
        <f t="shared" si="5"/>
        <v>0</v>
      </c>
      <c r="K128" s="11">
        <f t="shared" si="6"/>
        <v>0</v>
      </c>
      <c r="L128" s="11">
        <f t="shared" si="7"/>
        <v>0</v>
      </c>
      <c r="M128" s="8" t="s">
        <v>161</v>
      </c>
      <c r="N128" s="2" t="s">
        <v>172</v>
      </c>
      <c r="O128" s="2" t="s">
        <v>52</v>
      </c>
      <c r="P128" s="2" t="s">
        <v>52</v>
      </c>
      <c r="Q128" s="2" t="s">
        <v>157</v>
      </c>
      <c r="R128" s="2" t="s">
        <v>64</v>
      </c>
      <c r="S128" s="2" t="s">
        <v>64</v>
      </c>
      <c r="T128" s="2" t="s">
        <v>63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2" t="s">
        <v>52</v>
      </c>
      <c r="AS128" s="2" t="s">
        <v>52</v>
      </c>
      <c r="AT128" s="3"/>
      <c r="AU128" s="2" t="s">
        <v>173</v>
      </c>
      <c r="AV128" s="3">
        <v>77</v>
      </c>
    </row>
    <row r="129" spans="1:48" ht="30" customHeight="1">
      <c r="A129" s="8" t="s">
        <v>174</v>
      </c>
      <c r="B129" s="8" t="s">
        <v>175</v>
      </c>
      <c r="C129" s="8" t="s">
        <v>77</v>
      </c>
      <c r="D129" s="9">
        <v>30</v>
      </c>
      <c r="E129" s="11">
        <f>TRUNC(단가대비표!O42,0)</f>
        <v>0</v>
      </c>
      <c r="F129" s="11">
        <f t="shared" si="3"/>
        <v>0</v>
      </c>
      <c r="G129" s="11">
        <f>TRUNC(단가대비표!P42,0)</f>
        <v>0</v>
      </c>
      <c r="H129" s="11">
        <f t="shared" si="4"/>
        <v>0</v>
      </c>
      <c r="I129" s="11">
        <f>TRUNC(단가대비표!V42,0)</f>
        <v>0</v>
      </c>
      <c r="J129" s="11">
        <f t="shared" si="5"/>
        <v>0</v>
      </c>
      <c r="K129" s="11">
        <f t="shared" si="6"/>
        <v>0</v>
      </c>
      <c r="L129" s="11">
        <f t="shared" si="7"/>
        <v>0</v>
      </c>
      <c r="M129" s="8" t="s">
        <v>52</v>
      </c>
      <c r="N129" s="2" t="s">
        <v>176</v>
      </c>
      <c r="O129" s="2" t="s">
        <v>52</v>
      </c>
      <c r="P129" s="2" t="s">
        <v>52</v>
      </c>
      <c r="Q129" s="2" t="s">
        <v>157</v>
      </c>
      <c r="R129" s="2" t="s">
        <v>64</v>
      </c>
      <c r="S129" s="2" t="s">
        <v>64</v>
      </c>
      <c r="T129" s="2" t="s">
        <v>63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2" t="s">
        <v>52</v>
      </c>
      <c r="AS129" s="2" t="s">
        <v>52</v>
      </c>
      <c r="AT129" s="3"/>
      <c r="AU129" s="2" t="s">
        <v>177</v>
      </c>
      <c r="AV129" s="3">
        <v>27</v>
      </c>
    </row>
    <row r="130" spans="1:48" ht="30" customHeight="1">
      <c r="A130" s="8" t="s">
        <v>174</v>
      </c>
      <c r="B130" s="8" t="s">
        <v>178</v>
      </c>
      <c r="C130" s="8" t="s">
        <v>77</v>
      </c>
      <c r="D130" s="9">
        <v>100</v>
      </c>
      <c r="E130" s="11">
        <f>TRUNC(단가대비표!O43,0)</f>
        <v>0</v>
      </c>
      <c r="F130" s="11">
        <f t="shared" si="3"/>
        <v>0</v>
      </c>
      <c r="G130" s="11">
        <f>TRUNC(단가대비표!P43,0)</f>
        <v>0</v>
      </c>
      <c r="H130" s="11">
        <f t="shared" si="4"/>
        <v>0</v>
      </c>
      <c r="I130" s="11">
        <f>TRUNC(단가대비표!V43,0)</f>
        <v>0</v>
      </c>
      <c r="J130" s="11">
        <f t="shared" si="5"/>
        <v>0</v>
      </c>
      <c r="K130" s="11">
        <f t="shared" si="6"/>
        <v>0</v>
      </c>
      <c r="L130" s="11">
        <f t="shared" si="7"/>
        <v>0</v>
      </c>
      <c r="M130" s="8" t="s">
        <v>161</v>
      </c>
      <c r="N130" s="2" t="s">
        <v>179</v>
      </c>
      <c r="O130" s="2" t="s">
        <v>52</v>
      </c>
      <c r="P130" s="2" t="s">
        <v>52</v>
      </c>
      <c r="Q130" s="2" t="s">
        <v>157</v>
      </c>
      <c r="R130" s="2" t="s">
        <v>64</v>
      </c>
      <c r="S130" s="2" t="s">
        <v>64</v>
      </c>
      <c r="T130" s="2" t="s">
        <v>63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52</v>
      </c>
      <c r="AS130" s="2" t="s">
        <v>52</v>
      </c>
      <c r="AT130" s="3"/>
      <c r="AU130" s="2" t="s">
        <v>180</v>
      </c>
      <c r="AV130" s="3">
        <v>28</v>
      </c>
    </row>
    <row r="131" spans="1:48" ht="30" customHeight="1">
      <c r="A131" s="8" t="s">
        <v>181</v>
      </c>
      <c r="B131" s="8" t="s">
        <v>182</v>
      </c>
      <c r="C131" s="8" t="s">
        <v>77</v>
      </c>
      <c r="D131" s="9">
        <v>30</v>
      </c>
      <c r="E131" s="11">
        <f>TRUNC(일위대가목록!E20,0)</f>
        <v>0</v>
      </c>
      <c r="F131" s="11">
        <f t="shared" si="3"/>
        <v>0</v>
      </c>
      <c r="G131" s="11">
        <f>TRUNC(일위대가목록!F20,0)</f>
        <v>0</v>
      </c>
      <c r="H131" s="11">
        <f t="shared" si="4"/>
        <v>0</v>
      </c>
      <c r="I131" s="11">
        <f>TRUNC(일위대가목록!G20,0)</f>
        <v>0</v>
      </c>
      <c r="J131" s="11">
        <f t="shared" si="5"/>
        <v>0</v>
      </c>
      <c r="K131" s="11">
        <f t="shared" si="6"/>
        <v>0</v>
      </c>
      <c r="L131" s="11">
        <f t="shared" si="7"/>
        <v>0</v>
      </c>
      <c r="M131" s="8" t="s">
        <v>183</v>
      </c>
      <c r="N131" s="2" t="s">
        <v>184</v>
      </c>
      <c r="O131" s="2" t="s">
        <v>52</v>
      </c>
      <c r="P131" s="2" t="s">
        <v>52</v>
      </c>
      <c r="Q131" s="2" t="s">
        <v>157</v>
      </c>
      <c r="R131" s="2" t="s">
        <v>63</v>
      </c>
      <c r="S131" s="2" t="s">
        <v>64</v>
      </c>
      <c r="T131" s="2" t="s">
        <v>64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52</v>
      </c>
      <c r="AS131" s="2" t="s">
        <v>52</v>
      </c>
      <c r="AT131" s="3"/>
      <c r="AU131" s="2" t="s">
        <v>185</v>
      </c>
      <c r="AV131" s="3">
        <v>30</v>
      </c>
    </row>
    <row r="132" spans="1:48" ht="30" customHeight="1">
      <c r="A132" s="8" t="s">
        <v>181</v>
      </c>
      <c r="B132" s="8" t="s">
        <v>186</v>
      </c>
      <c r="C132" s="8" t="s">
        <v>77</v>
      </c>
      <c r="D132" s="9">
        <v>100</v>
      </c>
      <c r="E132" s="11">
        <f>TRUNC(일위대가목록!E21,0)</f>
        <v>0</v>
      </c>
      <c r="F132" s="11">
        <f t="shared" si="3"/>
        <v>0</v>
      </c>
      <c r="G132" s="11">
        <f>TRUNC(일위대가목록!F21,0)</f>
        <v>0</v>
      </c>
      <c r="H132" s="11">
        <f t="shared" si="4"/>
        <v>0</v>
      </c>
      <c r="I132" s="11">
        <f>TRUNC(일위대가목록!G21,0)</f>
        <v>0</v>
      </c>
      <c r="J132" s="11">
        <f t="shared" si="5"/>
        <v>0</v>
      </c>
      <c r="K132" s="11">
        <f t="shared" si="6"/>
        <v>0</v>
      </c>
      <c r="L132" s="11">
        <f t="shared" si="7"/>
        <v>0</v>
      </c>
      <c r="M132" s="8" t="s">
        <v>187</v>
      </c>
      <c r="N132" s="2" t="s">
        <v>188</v>
      </c>
      <c r="O132" s="2" t="s">
        <v>52</v>
      </c>
      <c r="P132" s="2" t="s">
        <v>52</v>
      </c>
      <c r="Q132" s="2" t="s">
        <v>157</v>
      </c>
      <c r="R132" s="2" t="s">
        <v>63</v>
      </c>
      <c r="S132" s="2" t="s">
        <v>64</v>
      </c>
      <c r="T132" s="2" t="s">
        <v>64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2" t="s">
        <v>52</v>
      </c>
      <c r="AS132" s="2" t="s">
        <v>52</v>
      </c>
      <c r="AT132" s="3"/>
      <c r="AU132" s="2" t="s">
        <v>189</v>
      </c>
      <c r="AV132" s="3">
        <v>31</v>
      </c>
    </row>
    <row r="133" spans="1:48" ht="30" customHeight="1">
      <c r="A133" s="8" t="s">
        <v>190</v>
      </c>
      <c r="B133" s="8" t="s">
        <v>191</v>
      </c>
      <c r="C133" s="8" t="s">
        <v>60</v>
      </c>
      <c r="D133" s="9">
        <v>153</v>
      </c>
      <c r="E133" s="11">
        <f>TRUNC(일위대가목록!E22,0)</f>
        <v>0</v>
      </c>
      <c r="F133" s="11">
        <f t="shared" si="3"/>
        <v>0</v>
      </c>
      <c r="G133" s="11">
        <f>TRUNC(일위대가목록!F22,0)</f>
        <v>0</v>
      </c>
      <c r="H133" s="11">
        <f t="shared" si="4"/>
        <v>0</v>
      </c>
      <c r="I133" s="11">
        <f>TRUNC(일위대가목록!G22,0)</f>
        <v>0</v>
      </c>
      <c r="J133" s="11">
        <f t="shared" si="5"/>
        <v>0</v>
      </c>
      <c r="K133" s="11">
        <f t="shared" si="6"/>
        <v>0</v>
      </c>
      <c r="L133" s="11">
        <f t="shared" si="7"/>
        <v>0</v>
      </c>
      <c r="M133" s="8" t="s">
        <v>192</v>
      </c>
      <c r="N133" s="2" t="s">
        <v>193</v>
      </c>
      <c r="O133" s="2" t="s">
        <v>52</v>
      </c>
      <c r="P133" s="2" t="s">
        <v>52</v>
      </c>
      <c r="Q133" s="2" t="s">
        <v>157</v>
      </c>
      <c r="R133" s="2" t="s">
        <v>63</v>
      </c>
      <c r="S133" s="2" t="s">
        <v>64</v>
      </c>
      <c r="T133" s="2" t="s">
        <v>64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2" t="s">
        <v>52</v>
      </c>
      <c r="AS133" s="2" t="s">
        <v>52</v>
      </c>
      <c r="AT133" s="3"/>
      <c r="AU133" s="2" t="s">
        <v>194</v>
      </c>
      <c r="AV133" s="3">
        <v>72</v>
      </c>
    </row>
    <row r="134" spans="1:48" ht="30" customHeight="1">
      <c r="A134" s="8" t="s">
        <v>195</v>
      </c>
      <c r="B134" s="8" t="s">
        <v>52</v>
      </c>
      <c r="C134" s="8" t="s">
        <v>60</v>
      </c>
      <c r="D134" s="9">
        <v>179</v>
      </c>
      <c r="E134" s="11">
        <f>TRUNC(일위대가목록!E23,0)</f>
        <v>0</v>
      </c>
      <c r="F134" s="11">
        <f t="shared" si="3"/>
        <v>0</v>
      </c>
      <c r="G134" s="11">
        <f>TRUNC(일위대가목록!F23,0)</f>
        <v>0</v>
      </c>
      <c r="H134" s="11">
        <f t="shared" si="4"/>
        <v>0</v>
      </c>
      <c r="I134" s="11">
        <f>TRUNC(일위대가목록!G23,0)</f>
        <v>0</v>
      </c>
      <c r="J134" s="11">
        <f t="shared" si="5"/>
        <v>0</v>
      </c>
      <c r="K134" s="11">
        <f t="shared" si="6"/>
        <v>0</v>
      </c>
      <c r="L134" s="11">
        <f t="shared" si="7"/>
        <v>0</v>
      </c>
      <c r="M134" s="8" t="s">
        <v>196</v>
      </c>
      <c r="N134" s="2" t="s">
        <v>197</v>
      </c>
      <c r="O134" s="2" t="s">
        <v>52</v>
      </c>
      <c r="P134" s="2" t="s">
        <v>52</v>
      </c>
      <c r="Q134" s="2" t="s">
        <v>157</v>
      </c>
      <c r="R134" s="2" t="s">
        <v>63</v>
      </c>
      <c r="S134" s="2" t="s">
        <v>64</v>
      </c>
      <c r="T134" s="2" t="s">
        <v>64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2" t="s">
        <v>52</v>
      </c>
      <c r="AS134" s="2" t="s">
        <v>52</v>
      </c>
      <c r="AT134" s="3"/>
      <c r="AU134" s="2" t="s">
        <v>198</v>
      </c>
      <c r="AV134" s="3">
        <v>62</v>
      </c>
    </row>
    <row r="135" spans="1:48" ht="30" customHeight="1">
      <c r="A135" s="8" t="s">
        <v>199</v>
      </c>
      <c r="B135" s="8" t="s">
        <v>52</v>
      </c>
      <c r="C135" s="8" t="s">
        <v>60</v>
      </c>
      <c r="D135" s="9">
        <v>267</v>
      </c>
      <c r="E135" s="11">
        <f>TRUNC(일위대가목록!E24,0)</f>
        <v>0</v>
      </c>
      <c r="F135" s="11">
        <f t="shared" si="3"/>
        <v>0</v>
      </c>
      <c r="G135" s="11">
        <f>TRUNC(일위대가목록!F24,0)</f>
        <v>0</v>
      </c>
      <c r="H135" s="11">
        <f t="shared" si="4"/>
        <v>0</v>
      </c>
      <c r="I135" s="11">
        <f>TRUNC(일위대가목록!G24,0)</f>
        <v>0</v>
      </c>
      <c r="J135" s="11">
        <f t="shared" si="5"/>
        <v>0</v>
      </c>
      <c r="K135" s="11">
        <f t="shared" si="6"/>
        <v>0</v>
      </c>
      <c r="L135" s="11">
        <f t="shared" si="7"/>
        <v>0</v>
      </c>
      <c r="M135" s="8" t="s">
        <v>200</v>
      </c>
      <c r="N135" s="2" t="s">
        <v>201</v>
      </c>
      <c r="O135" s="2" t="s">
        <v>52</v>
      </c>
      <c r="P135" s="2" t="s">
        <v>52</v>
      </c>
      <c r="Q135" s="2" t="s">
        <v>157</v>
      </c>
      <c r="R135" s="2" t="s">
        <v>63</v>
      </c>
      <c r="S135" s="2" t="s">
        <v>64</v>
      </c>
      <c r="T135" s="2" t="s">
        <v>64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2" t="s">
        <v>52</v>
      </c>
      <c r="AS135" s="2" t="s">
        <v>52</v>
      </c>
      <c r="AT135" s="3"/>
      <c r="AU135" s="2" t="s">
        <v>202</v>
      </c>
      <c r="AV135" s="3">
        <v>63</v>
      </c>
    </row>
    <row r="136" spans="1:48" ht="30" customHeight="1">
      <c r="A136" s="8" t="s">
        <v>203</v>
      </c>
      <c r="B136" s="8" t="s">
        <v>52</v>
      </c>
      <c r="C136" s="8" t="s">
        <v>60</v>
      </c>
      <c r="D136" s="9">
        <v>267</v>
      </c>
      <c r="E136" s="11">
        <f>TRUNC(일위대가목록!E25,0)</f>
        <v>0</v>
      </c>
      <c r="F136" s="11">
        <f t="shared" si="3"/>
        <v>0</v>
      </c>
      <c r="G136" s="11">
        <f>TRUNC(일위대가목록!F25,0)</f>
        <v>0</v>
      </c>
      <c r="H136" s="11">
        <f t="shared" si="4"/>
        <v>0</v>
      </c>
      <c r="I136" s="11">
        <f>TRUNC(일위대가목록!G25,0)</f>
        <v>0</v>
      </c>
      <c r="J136" s="11">
        <f t="shared" si="5"/>
        <v>0</v>
      </c>
      <c r="K136" s="11">
        <f t="shared" si="6"/>
        <v>0</v>
      </c>
      <c r="L136" s="11">
        <f t="shared" si="7"/>
        <v>0</v>
      </c>
      <c r="M136" s="8" t="s">
        <v>204</v>
      </c>
      <c r="N136" s="2" t="s">
        <v>205</v>
      </c>
      <c r="O136" s="2" t="s">
        <v>52</v>
      </c>
      <c r="P136" s="2" t="s">
        <v>52</v>
      </c>
      <c r="Q136" s="2" t="s">
        <v>157</v>
      </c>
      <c r="R136" s="2" t="s">
        <v>63</v>
      </c>
      <c r="S136" s="2" t="s">
        <v>64</v>
      </c>
      <c r="T136" s="2" t="s">
        <v>64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2" t="s">
        <v>52</v>
      </c>
      <c r="AS136" s="2" t="s">
        <v>52</v>
      </c>
      <c r="AT136" s="3"/>
      <c r="AU136" s="2" t="s">
        <v>206</v>
      </c>
      <c r="AV136" s="3">
        <v>64</v>
      </c>
    </row>
    <row r="137" spans="1:48" ht="30" customHeight="1">
      <c r="A137" s="8" t="s">
        <v>207</v>
      </c>
      <c r="B137" s="8" t="s">
        <v>208</v>
      </c>
      <c r="C137" s="8" t="s">
        <v>209</v>
      </c>
      <c r="D137" s="9">
        <v>10</v>
      </c>
      <c r="E137" s="11">
        <f>TRUNC(단가대비표!O24,0)</f>
        <v>0</v>
      </c>
      <c r="F137" s="11">
        <f t="shared" si="3"/>
        <v>0</v>
      </c>
      <c r="G137" s="11">
        <f>TRUNC(단가대비표!P24,0)</f>
        <v>0</v>
      </c>
      <c r="H137" s="11">
        <f t="shared" si="4"/>
        <v>0</v>
      </c>
      <c r="I137" s="11">
        <f>TRUNC(단가대비표!V24,0)</f>
        <v>0</v>
      </c>
      <c r="J137" s="11">
        <f t="shared" si="5"/>
        <v>0</v>
      </c>
      <c r="K137" s="11">
        <f t="shared" si="6"/>
        <v>0</v>
      </c>
      <c r="L137" s="11">
        <f t="shared" si="7"/>
        <v>0</v>
      </c>
      <c r="M137" s="8" t="s">
        <v>52</v>
      </c>
      <c r="N137" s="2" t="s">
        <v>210</v>
      </c>
      <c r="O137" s="2" t="s">
        <v>52</v>
      </c>
      <c r="P137" s="2" t="s">
        <v>52</v>
      </c>
      <c r="Q137" s="2" t="s">
        <v>157</v>
      </c>
      <c r="R137" s="2" t="s">
        <v>64</v>
      </c>
      <c r="S137" s="2" t="s">
        <v>64</v>
      </c>
      <c r="T137" s="2" t="s">
        <v>63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2" t="s">
        <v>52</v>
      </c>
      <c r="AS137" s="2" t="s">
        <v>52</v>
      </c>
      <c r="AT137" s="3"/>
      <c r="AU137" s="2" t="s">
        <v>211</v>
      </c>
      <c r="AV137" s="3">
        <v>23</v>
      </c>
    </row>
    <row r="138" spans="1:48" ht="30" customHeight="1">
      <c r="A138" s="8" t="s">
        <v>212</v>
      </c>
      <c r="B138" s="8" t="s">
        <v>213</v>
      </c>
      <c r="C138" s="8" t="s">
        <v>77</v>
      </c>
      <c r="D138" s="9">
        <v>6</v>
      </c>
      <c r="E138" s="11">
        <f>TRUNC(단가대비표!O25,0)</f>
        <v>0</v>
      </c>
      <c r="F138" s="11">
        <f t="shared" si="3"/>
        <v>0</v>
      </c>
      <c r="G138" s="11">
        <f>TRUNC(단가대비표!P25,0)</f>
        <v>0</v>
      </c>
      <c r="H138" s="11">
        <f t="shared" si="4"/>
        <v>0</v>
      </c>
      <c r="I138" s="11">
        <f>TRUNC(단가대비표!V25,0)</f>
        <v>0</v>
      </c>
      <c r="J138" s="11">
        <f t="shared" si="5"/>
        <v>0</v>
      </c>
      <c r="K138" s="11">
        <f t="shared" si="6"/>
        <v>0</v>
      </c>
      <c r="L138" s="11">
        <f t="shared" si="7"/>
        <v>0</v>
      </c>
      <c r="M138" s="8" t="s">
        <v>114</v>
      </c>
      <c r="N138" s="2" t="s">
        <v>214</v>
      </c>
      <c r="O138" s="2" t="s">
        <v>52</v>
      </c>
      <c r="P138" s="2" t="s">
        <v>52</v>
      </c>
      <c r="Q138" s="2" t="s">
        <v>157</v>
      </c>
      <c r="R138" s="2" t="s">
        <v>64</v>
      </c>
      <c r="S138" s="2" t="s">
        <v>64</v>
      </c>
      <c r="T138" s="2" t="s">
        <v>63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2" t="s">
        <v>52</v>
      </c>
      <c r="AS138" s="2" t="s">
        <v>52</v>
      </c>
      <c r="AT138" s="3"/>
      <c r="AU138" s="2" t="s">
        <v>215</v>
      </c>
      <c r="AV138" s="3">
        <v>24</v>
      </c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8" t="s">
        <v>71</v>
      </c>
      <c r="B147" s="9"/>
      <c r="C147" s="9"/>
      <c r="D147" s="9"/>
      <c r="E147" s="9"/>
      <c r="F147" s="11">
        <f>SUM(F125:F146)</f>
        <v>0</v>
      </c>
      <c r="G147" s="9"/>
      <c r="H147" s="11">
        <f>SUM(H125:H146)</f>
        <v>0</v>
      </c>
      <c r="I147" s="9"/>
      <c r="J147" s="11">
        <f>SUM(J125:J146)</f>
        <v>0</v>
      </c>
      <c r="K147" s="9"/>
      <c r="L147" s="11">
        <f>SUM(L125:L146)</f>
        <v>0</v>
      </c>
      <c r="M147" s="9"/>
      <c r="N147" t="s">
        <v>72</v>
      </c>
    </row>
    <row r="148" spans="1:48" ht="30" customHeight="1">
      <c r="A148" s="8" t="s">
        <v>216</v>
      </c>
      <c r="B148" s="8" t="s">
        <v>52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3"/>
      <c r="O148" s="3"/>
      <c r="P148" s="3"/>
      <c r="Q148" s="2" t="s">
        <v>217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ht="30" customHeight="1">
      <c r="A149" s="8" t="s">
        <v>218</v>
      </c>
      <c r="B149" s="8" t="s">
        <v>219</v>
      </c>
      <c r="C149" s="8" t="s">
        <v>77</v>
      </c>
      <c r="D149" s="9">
        <v>1718</v>
      </c>
      <c r="E149" s="11">
        <f>TRUNC(일위대가목록!E26,0)</f>
        <v>0</v>
      </c>
      <c r="F149" s="11">
        <f t="shared" ref="F149:F156" si="8">TRUNC(E149*D149, 0)</f>
        <v>0</v>
      </c>
      <c r="G149" s="11">
        <f>TRUNC(일위대가목록!F26,0)</f>
        <v>0</v>
      </c>
      <c r="H149" s="11">
        <f t="shared" ref="H149:H156" si="9">TRUNC(G149*D149, 0)</f>
        <v>0</v>
      </c>
      <c r="I149" s="11">
        <f>TRUNC(일위대가목록!G26,0)</f>
        <v>0</v>
      </c>
      <c r="J149" s="11">
        <f t="shared" ref="J149:J156" si="10">TRUNC(I149*D149, 0)</f>
        <v>0</v>
      </c>
      <c r="K149" s="11">
        <f t="shared" ref="K149:L156" si="11">TRUNC(E149+G149+I149, 0)</f>
        <v>0</v>
      </c>
      <c r="L149" s="11">
        <f t="shared" si="11"/>
        <v>0</v>
      </c>
      <c r="M149" s="8" t="s">
        <v>220</v>
      </c>
      <c r="N149" s="2" t="s">
        <v>221</v>
      </c>
      <c r="O149" s="2" t="s">
        <v>52</v>
      </c>
      <c r="P149" s="2" t="s">
        <v>52</v>
      </c>
      <c r="Q149" s="2" t="s">
        <v>217</v>
      </c>
      <c r="R149" s="2" t="s">
        <v>63</v>
      </c>
      <c r="S149" s="2" t="s">
        <v>64</v>
      </c>
      <c r="T149" s="2" t="s">
        <v>64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2" t="s">
        <v>52</v>
      </c>
      <c r="AS149" s="2" t="s">
        <v>52</v>
      </c>
      <c r="AT149" s="3"/>
      <c r="AU149" s="2" t="s">
        <v>222</v>
      </c>
      <c r="AV149" s="3">
        <v>36</v>
      </c>
    </row>
    <row r="150" spans="1:48" ht="30" customHeight="1">
      <c r="A150" s="8" t="s">
        <v>223</v>
      </c>
      <c r="B150" s="8" t="s">
        <v>52</v>
      </c>
      <c r="C150" s="8" t="s">
        <v>77</v>
      </c>
      <c r="D150" s="9">
        <v>260</v>
      </c>
      <c r="E150" s="11">
        <f>TRUNC(일위대가목록!E27,0)</f>
        <v>0</v>
      </c>
      <c r="F150" s="11">
        <f t="shared" si="8"/>
        <v>0</v>
      </c>
      <c r="G150" s="11">
        <f>TRUNC(일위대가목록!F27,0)</f>
        <v>0</v>
      </c>
      <c r="H150" s="11">
        <f t="shared" si="9"/>
        <v>0</v>
      </c>
      <c r="I150" s="11">
        <f>TRUNC(일위대가목록!G27,0)</f>
        <v>0</v>
      </c>
      <c r="J150" s="11">
        <f t="shared" si="10"/>
        <v>0</v>
      </c>
      <c r="K150" s="11">
        <f t="shared" si="11"/>
        <v>0</v>
      </c>
      <c r="L150" s="11">
        <f t="shared" si="11"/>
        <v>0</v>
      </c>
      <c r="M150" s="8" t="s">
        <v>224</v>
      </c>
      <c r="N150" s="2" t="s">
        <v>225</v>
      </c>
      <c r="O150" s="2" t="s">
        <v>52</v>
      </c>
      <c r="P150" s="2" t="s">
        <v>52</v>
      </c>
      <c r="Q150" s="2" t="s">
        <v>217</v>
      </c>
      <c r="R150" s="2" t="s">
        <v>63</v>
      </c>
      <c r="S150" s="2" t="s">
        <v>64</v>
      </c>
      <c r="T150" s="2" t="s">
        <v>64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2" t="s">
        <v>52</v>
      </c>
      <c r="AS150" s="2" t="s">
        <v>52</v>
      </c>
      <c r="AT150" s="3"/>
      <c r="AU150" s="2" t="s">
        <v>226</v>
      </c>
      <c r="AV150" s="3">
        <v>37</v>
      </c>
    </row>
    <row r="151" spans="1:48" ht="30" customHeight="1">
      <c r="A151" s="8" t="s">
        <v>227</v>
      </c>
      <c r="B151" s="8" t="s">
        <v>52</v>
      </c>
      <c r="C151" s="8" t="s">
        <v>60</v>
      </c>
      <c r="D151" s="9">
        <v>51</v>
      </c>
      <c r="E151" s="11">
        <f>TRUNC(일위대가목록!E28,0)</f>
        <v>0</v>
      </c>
      <c r="F151" s="11">
        <f t="shared" si="8"/>
        <v>0</v>
      </c>
      <c r="G151" s="11">
        <f>TRUNC(일위대가목록!F28,0)</f>
        <v>0</v>
      </c>
      <c r="H151" s="11">
        <f t="shared" si="9"/>
        <v>0</v>
      </c>
      <c r="I151" s="11">
        <f>TRUNC(일위대가목록!G28,0)</f>
        <v>0</v>
      </c>
      <c r="J151" s="11">
        <f t="shared" si="10"/>
        <v>0</v>
      </c>
      <c r="K151" s="11">
        <f t="shared" si="11"/>
        <v>0</v>
      </c>
      <c r="L151" s="11">
        <f t="shared" si="11"/>
        <v>0</v>
      </c>
      <c r="M151" s="8" t="s">
        <v>228</v>
      </c>
      <c r="N151" s="2" t="s">
        <v>229</v>
      </c>
      <c r="O151" s="2" t="s">
        <v>52</v>
      </c>
      <c r="P151" s="2" t="s">
        <v>52</v>
      </c>
      <c r="Q151" s="2" t="s">
        <v>217</v>
      </c>
      <c r="R151" s="2" t="s">
        <v>63</v>
      </c>
      <c r="S151" s="2" t="s">
        <v>64</v>
      </c>
      <c r="T151" s="2" t="s">
        <v>64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2" t="s">
        <v>52</v>
      </c>
      <c r="AS151" s="2" t="s">
        <v>52</v>
      </c>
      <c r="AT151" s="3"/>
      <c r="AU151" s="2" t="s">
        <v>230</v>
      </c>
      <c r="AV151" s="3">
        <v>38</v>
      </c>
    </row>
    <row r="152" spans="1:48" ht="30" customHeight="1">
      <c r="A152" s="8" t="s">
        <v>231</v>
      </c>
      <c r="B152" s="8" t="s">
        <v>52</v>
      </c>
      <c r="C152" s="8" t="s">
        <v>77</v>
      </c>
      <c r="D152" s="9">
        <v>45</v>
      </c>
      <c r="E152" s="11">
        <f>TRUNC(일위대가목록!E29,0)</f>
        <v>0</v>
      </c>
      <c r="F152" s="11">
        <f t="shared" si="8"/>
        <v>0</v>
      </c>
      <c r="G152" s="11">
        <f>TRUNC(일위대가목록!F29,0)</f>
        <v>0</v>
      </c>
      <c r="H152" s="11">
        <f t="shared" si="9"/>
        <v>0</v>
      </c>
      <c r="I152" s="11">
        <f>TRUNC(일위대가목록!G29,0)</f>
        <v>0</v>
      </c>
      <c r="J152" s="11">
        <f t="shared" si="10"/>
        <v>0</v>
      </c>
      <c r="K152" s="11">
        <f t="shared" si="11"/>
        <v>0</v>
      </c>
      <c r="L152" s="11">
        <f t="shared" si="11"/>
        <v>0</v>
      </c>
      <c r="M152" s="8" t="s">
        <v>232</v>
      </c>
      <c r="N152" s="2" t="s">
        <v>233</v>
      </c>
      <c r="O152" s="2" t="s">
        <v>52</v>
      </c>
      <c r="P152" s="2" t="s">
        <v>52</v>
      </c>
      <c r="Q152" s="2" t="s">
        <v>217</v>
      </c>
      <c r="R152" s="2" t="s">
        <v>63</v>
      </c>
      <c r="S152" s="2" t="s">
        <v>64</v>
      </c>
      <c r="T152" s="2" t="s">
        <v>64</v>
      </c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2" t="s">
        <v>52</v>
      </c>
      <c r="AS152" s="2" t="s">
        <v>52</v>
      </c>
      <c r="AT152" s="3"/>
      <c r="AU152" s="2" t="s">
        <v>234</v>
      </c>
      <c r="AV152" s="3">
        <v>39</v>
      </c>
    </row>
    <row r="153" spans="1:48" ht="30" customHeight="1">
      <c r="A153" s="8" t="s">
        <v>235</v>
      </c>
      <c r="B153" s="8" t="s">
        <v>52</v>
      </c>
      <c r="C153" s="8" t="s">
        <v>60</v>
      </c>
      <c r="D153" s="9">
        <v>38</v>
      </c>
      <c r="E153" s="11">
        <f>TRUNC(일위대가목록!E30,0)</f>
        <v>0</v>
      </c>
      <c r="F153" s="11">
        <f t="shared" si="8"/>
        <v>0</v>
      </c>
      <c r="G153" s="11">
        <f>TRUNC(일위대가목록!F30,0)</f>
        <v>0</v>
      </c>
      <c r="H153" s="11">
        <f t="shared" si="9"/>
        <v>0</v>
      </c>
      <c r="I153" s="11">
        <f>TRUNC(일위대가목록!G30,0)</f>
        <v>0</v>
      </c>
      <c r="J153" s="11">
        <f t="shared" si="10"/>
        <v>0</v>
      </c>
      <c r="K153" s="11">
        <f t="shared" si="11"/>
        <v>0</v>
      </c>
      <c r="L153" s="11">
        <f t="shared" si="11"/>
        <v>0</v>
      </c>
      <c r="M153" s="8" t="s">
        <v>236</v>
      </c>
      <c r="N153" s="2" t="s">
        <v>237</v>
      </c>
      <c r="O153" s="2" t="s">
        <v>52</v>
      </c>
      <c r="P153" s="2" t="s">
        <v>52</v>
      </c>
      <c r="Q153" s="2" t="s">
        <v>217</v>
      </c>
      <c r="R153" s="2" t="s">
        <v>63</v>
      </c>
      <c r="S153" s="2" t="s">
        <v>64</v>
      </c>
      <c r="T153" s="2" t="s">
        <v>64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2" t="s">
        <v>52</v>
      </c>
      <c r="AS153" s="2" t="s">
        <v>52</v>
      </c>
      <c r="AT153" s="3"/>
      <c r="AU153" s="2" t="s">
        <v>238</v>
      </c>
      <c r="AV153" s="3">
        <v>40</v>
      </c>
    </row>
    <row r="154" spans="1:48" ht="30" customHeight="1">
      <c r="A154" s="8" t="s">
        <v>239</v>
      </c>
      <c r="B154" s="8" t="s">
        <v>52</v>
      </c>
      <c r="C154" s="8" t="s">
        <v>60</v>
      </c>
      <c r="D154" s="9">
        <v>15</v>
      </c>
      <c r="E154" s="11">
        <f>TRUNC(일위대가목록!E31,0)</f>
        <v>0</v>
      </c>
      <c r="F154" s="11">
        <f t="shared" si="8"/>
        <v>0</v>
      </c>
      <c r="G154" s="11">
        <f>TRUNC(일위대가목록!F31,0)</f>
        <v>0</v>
      </c>
      <c r="H154" s="11">
        <f t="shared" si="9"/>
        <v>0</v>
      </c>
      <c r="I154" s="11">
        <f>TRUNC(일위대가목록!G31,0)</f>
        <v>0</v>
      </c>
      <c r="J154" s="11">
        <f t="shared" si="10"/>
        <v>0</v>
      </c>
      <c r="K154" s="11">
        <f t="shared" si="11"/>
        <v>0</v>
      </c>
      <c r="L154" s="11">
        <f t="shared" si="11"/>
        <v>0</v>
      </c>
      <c r="M154" s="8" t="s">
        <v>240</v>
      </c>
      <c r="N154" s="2" t="s">
        <v>241</v>
      </c>
      <c r="O154" s="2" t="s">
        <v>52</v>
      </c>
      <c r="P154" s="2" t="s">
        <v>52</v>
      </c>
      <c r="Q154" s="2" t="s">
        <v>217</v>
      </c>
      <c r="R154" s="2" t="s">
        <v>63</v>
      </c>
      <c r="S154" s="2" t="s">
        <v>64</v>
      </c>
      <c r="T154" s="2" t="s">
        <v>64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2" t="s">
        <v>52</v>
      </c>
      <c r="AS154" s="2" t="s">
        <v>52</v>
      </c>
      <c r="AT154" s="3"/>
      <c r="AU154" s="2" t="s">
        <v>242</v>
      </c>
      <c r="AV154" s="3">
        <v>41</v>
      </c>
    </row>
    <row r="155" spans="1:48" ht="30" customHeight="1">
      <c r="A155" s="8" t="s">
        <v>243</v>
      </c>
      <c r="B155" s="8" t="s">
        <v>244</v>
      </c>
      <c r="C155" s="8" t="s">
        <v>77</v>
      </c>
      <c r="D155" s="9">
        <v>61</v>
      </c>
      <c r="E155" s="11">
        <f>TRUNC(일위대가목록!E32,0)</f>
        <v>0</v>
      </c>
      <c r="F155" s="11">
        <f t="shared" si="8"/>
        <v>0</v>
      </c>
      <c r="G155" s="11">
        <f>TRUNC(일위대가목록!F32,0)</f>
        <v>0</v>
      </c>
      <c r="H155" s="11">
        <f t="shared" si="9"/>
        <v>0</v>
      </c>
      <c r="I155" s="11">
        <f>TRUNC(일위대가목록!G32,0)</f>
        <v>0</v>
      </c>
      <c r="J155" s="11">
        <f t="shared" si="10"/>
        <v>0</v>
      </c>
      <c r="K155" s="11">
        <f t="shared" si="11"/>
        <v>0</v>
      </c>
      <c r="L155" s="11">
        <f t="shared" si="11"/>
        <v>0</v>
      </c>
      <c r="M155" s="8" t="s">
        <v>245</v>
      </c>
      <c r="N155" s="2" t="s">
        <v>246</v>
      </c>
      <c r="O155" s="2" t="s">
        <v>52</v>
      </c>
      <c r="P155" s="2" t="s">
        <v>52</v>
      </c>
      <c r="Q155" s="2" t="s">
        <v>217</v>
      </c>
      <c r="R155" s="2" t="s">
        <v>63</v>
      </c>
      <c r="S155" s="2" t="s">
        <v>64</v>
      </c>
      <c r="T155" s="2" t="s">
        <v>64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52</v>
      </c>
      <c r="AS155" s="2" t="s">
        <v>52</v>
      </c>
      <c r="AT155" s="3"/>
      <c r="AU155" s="2" t="s">
        <v>247</v>
      </c>
      <c r="AV155" s="3">
        <v>42</v>
      </c>
    </row>
    <row r="156" spans="1:48" ht="30" customHeight="1">
      <c r="A156" s="8" t="s">
        <v>248</v>
      </c>
      <c r="B156" s="8" t="s">
        <v>52</v>
      </c>
      <c r="C156" s="8" t="s">
        <v>153</v>
      </c>
      <c r="D156" s="9">
        <v>20</v>
      </c>
      <c r="E156" s="11">
        <f>TRUNC(일위대가목록!E33,0)</f>
        <v>0</v>
      </c>
      <c r="F156" s="11">
        <f t="shared" si="8"/>
        <v>0</v>
      </c>
      <c r="G156" s="11">
        <f>TRUNC(일위대가목록!F33,0)</f>
        <v>0</v>
      </c>
      <c r="H156" s="11">
        <f t="shared" si="9"/>
        <v>0</v>
      </c>
      <c r="I156" s="11">
        <f>TRUNC(일위대가목록!G33,0)</f>
        <v>0</v>
      </c>
      <c r="J156" s="11">
        <f t="shared" si="10"/>
        <v>0</v>
      </c>
      <c r="K156" s="11">
        <f t="shared" si="11"/>
        <v>0</v>
      </c>
      <c r="L156" s="11">
        <f t="shared" si="11"/>
        <v>0</v>
      </c>
      <c r="M156" s="8" t="s">
        <v>249</v>
      </c>
      <c r="N156" s="2" t="s">
        <v>250</v>
      </c>
      <c r="O156" s="2" t="s">
        <v>52</v>
      </c>
      <c r="P156" s="2" t="s">
        <v>52</v>
      </c>
      <c r="Q156" s="2" t="s">
        <v>217</v>
      </c>
      <c r="R156" s="2" t="s">
        <v>63</v>
      </c>
      <c r="S156" s="2" t="s">
        <v>64</v>
      </c>
      <c r="T156" s="2" t="s">
        <v>64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52</v>
      </c>
      <c r="AS156" s="2" t="s">
        <v>52</v>
      </c>
      <c r="AT156" s="3"/>
      <c r="AU156" s="2" t="s">
        <v>251</v>
      </c>
      <c r="AV156" s="3">
        <v>68</v>
      </c>
    </row>
    <row r="157" spans="1:48" ht="3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3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48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48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48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48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48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8" t="s">
        <v>71</v>
      </c>
      <c r="B171" s="9"/>
      <c r="C171" s="9"/>
      <c r="D171" s="9"/>
      <c r="E171" s="9"/>
      <c r="F171" s="11">
        <f>SUM(F149:F170)</f>
        <v>0</v>
      </c>
      <c r="G171" s="9"/>
      <c r="H171" s="11">
        <f>SUM(H149:H170)</f>
        <v>0</v>
      </c>
      <c r="I171" s="9"/>
      <c r="J171" s="11">
        <f>SUM(J149:J170)</f>
        <v>0</v>
      </c>
      <c r="K171" s="9"/>
      <c r="L171" s="11">
        <f>SUM(L149:L170)</f>
        <v>0</v>
      </c>
      <c r="M171" s="9"/>
      <c r="N171" t="s">
        <v>72</v>
      </c>
    </row>
    <row r="172" spans="1:48" ht="30" customHeight="1">
      <c r="A172" s="8" t="s">
        <v>252</v>
      </c>
      <c r="B172" s="8" t="s">
        <v>52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3"/>
      <c r="O172" s="3"/>
      <c r="P172" s="3"/>
      <c r="Q172" s="2" t="s">
        <v>253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30" customHeight="1">
      <c r="A173" s="8" t="s">
        <v>254</v>
      </c>
      <c r="B173" s="8" t="s">
        <v>255</v>
      </c>
      <c r="C173" s="8" t="s">
        <v>256</v>
      </c>
      <c r="D173" s="9">
        <v>0.45400000000000001</v>
      </c>
      <c r="E173" s="11">
        <f>TRUNC(단가대비표!O71,0)</f>
        <v>0</v>
      </c>
      <c r="F173" s="11">
        <f>TRUNC(E173*D173, 0)</f>
        <v>0</v>
      </c>
      <c r="G173" s="11">
        <f>TRUNC(단가대비표!P71,0)</f>
        <v>0</v>
      </c>
      <c r="H173" s="11">
        <f>TRUNC(G173*D173, 0)</f>
        <v>0</v>
      </c>
      <c r="I173" s="11">
        <f>TRUNC(단가대비표!V71,0)</f>
        <v>0</v>
      </c>
      <c r="J173" s="11">
        <f>TRUNC(I173*D173, 0)</f>
        <v>0</v>
      </c>
      <c r="K173" s="11">
        <f t="shared" ref="K173:L177" si="12">TRUNC(E173+G173+I173, 0)</f>
        <v>0</v>
      </c>
      <c r="L173" s="11">
        <f t="shared" si="12"/>
        <v>0</v>
      </c>
      <c r="M173" s="8" t="s">
        <v>52</v>
      </c>
      <c r="N173" s="2" t="s">
        <v>257</v>
      </c>
      <c r="O173" s="2" t="s">
        <v>52</v>
      </c>
      <c r="P173" s="2" t="s">
        <v>52</v>
      </c>
      <c r="Q173" s="2" t="s">
        <v>253</v>
      </c>
      <c r="R173" s="2" t="s">
        <v>64</v>
      </c>
      <c r="S173" s="2" t="s">
        <v>64</v>
      </c>
      <c r="T173" s="2" t="s">
        <v>63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2" t="s">
        <v>52</v>
      </c>
      <c r="AS173" s="2" t="s">
        <v>52</v>
      </c>
      <c r="AT173" s="3"/>
      <c r="AU173" s="2" t="s">
        <v>258</v>
      </c>
      <c r="AV173" s="3">
        <v>44</v>
      </c>
    </row>
    <row r="174" spans="1:48" ht="30" customHeight="1">
      <c r="A174" s="8" t="s">
        <v>259</v>
      </c>
      <c r="B174" s="8" t="s">
        <v>260</v>
      </c>
      <c r="C174" s="8" t="s">
        <v>256</v>
      </c>
      <c r="D174" s="9">
        <v>1.698</v>
      </c>
      <c r="E174" s="11">
        <f>TRUNC(단가대비표!O72,0)</f>
        <v>0</v>
      </c>
      <c r="F174" s="11">
        <f>TRUNC(E174*D174, 0)</f>
        <v>0</v>
      </c>
      <c r="G174" s="11">
        <f>TRUNC(단가대비표!P72,0)</f>
        <v>0</v>
      </c>
      <c r="H174" s="11">
        <f>TRUNC(G174*D174, 0)</f>
        <v>0</v>
      </c>
      <c r="I174" s="11">
        <f>TRUNC(단가대비표!V72,0)</f>
        <v>0</v>
      </c>
      <c r="J174" s="11">
        <f>TRUNC(I174*D174, 0)</f>
        <v>0</v>
      </c>
      <c r="K174" s="11">
        <f t="shared" si="12"/>
        <v>0</v>
      </c>
      <c r="L174" s="11">
        <f t="shared" si="12"/>
        <v>0</v>
      </c>
      <c r="M174" s="8" t="s">
        <v>52</v>
      </c>
      <c r="N174" s="2" t="s">
        <v>261</v>
      </c>
      <c r="O174" s="2" t="s">
        <v>52</v>
      </c>
      <c r="P174" s="2" t="s">
        <v>52</v>
      </c>
      <c r="Q174" s="2" t="s">
        <v>253</v>
      </c>
      <c r="R174" s="2" t="s">
        <v>64</v>
      </c>
      <c r="S174" s="2" t="s">
        <v>64</v>
      </c>
      <c r="T174" s="2" t="s">
        <v>63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2" t="s">
        <v>52</v>
      </c>
      <c r="AS174" s="2" t="s">
        <v>52</v>
      </c>
      <c r="AT174" s="3"/>
      <c r="AU174" s="2" t="s">
        <v>262</v>
      </c>
      <c r="AV174" s="3">
        <v>45</v>
      </c>
    </row>
    <row r="175" spans="1:48" ht="30" customHeight="1">
      <c r="A175" s="8" t="s">
        <v>259</v>
      </c>
      <c r="B175" s="8" t="s">
        <v>263</v>
      </c>
      <c r="C175" s="8" t="s">
        <v>256</v>
      </c>
      <c r="D175" s="9">
        <v>38.707999999999998</v>
      </c>
      <c r="E175" s="11">
        <f>TRUNC(단가대비표!O73,0)</f>
        <v>0</v>
      </c>
      <c r="F175" s="11">
        <f>TRUNC(E175*D175, 0)</f>
        <v>0</v>
      </c>
      <c r="G175" s="11">
        <f>TRUNC(단가대비표!P73,0)</f>
        <v>0</v>
      </c>
      <c r="H175" s="11">
        <f>TRUNC(G175*D175, 0)</f>
        <v>0</v>
      </c>
      <c r="I175" s="11">
        <f>TRUNC(단가대비표!V73,0)</f>
        <v>0</v>
      </c>
      <c r="J175" s="11">
        <f>TRUNC(I175*D175, 0)</f>
        <v>0</v>
      </c>
      <c r="K175" s="11">
        <f t="shared" si="12"/>
        <v>0</v>
      </c>
      <c r="L175" s="11">
        <f t="shared" si="12"/>
        <v>0</v>
      </c>
      <c r="M175" s="8" t="s">
        <v>52</v>
      </c>
      <c r="N175" s="2" t="s">
        <v>264</v>
      </c>
      <c r="O175" s="2" t="s">
        <v>52</v>
      </c>
      <c r="P175" s="2" t="s">
        <v>52</v>
      </c>
      <c r="Q175" s="2" t="s">
        <v>253</v>
      </c>
      <c r="R175" s="2" t="s">
        <v>64</v>
      </c>
      <c r="S175" s="2" t="s">
        <v>64</v>
      </c>
      <c r="T175" s="2" t="s">
        <v>63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2" t="s">
        <v>52</v>
      </c>
      <c r="AS175" s="2" t="s">
        <v>52</v>
      </c>
      <c r="AT175" s="3"/>
      <c r="AU175" s="2" t="s">
        <v>265</v>
      </c>
      <c r="AV175" s="3">
        <v>46</v>
      </c>
    </row>
    <row r="176" spans="1:48" ht="30" customHeight="1">
      <c r="A176" s="8" t="s">
        <v>266</v>
      </c>
      <c r="B176" s="8" t="s">
        <v>267</v>
      </c>
      <c r="C176" s="8" t="s">
        <v>256</v>
      </c>
      <c r="D176" s="9">
        <v>40.86</v>
      </c>
      <c r="E176" s="11">
        <f>TRUNC(단가대비표!O74,0)</f>
        <v>0</v>
      </c>
      <c r="F176" s="11">
        <f>TRUNC(E176*D176, 0)</f>
        <v>0</v>
      </c>
      <c r="G176" s="11">
        <f>TRUNC(단가대비표!P74,0)</f>
        <v>0</v>
      </c>
      <c r="H176" s="11">
        <f>TRUNC(G176*D176, 0)</f>
        <v>0</v>
      </c>
      <c r="I176" s="11">
        <f>TRUNC(단가대비표!V74,0)</f>
        <v>0</v>
      </c>
      <c r="J176" s="11">
        <f>TRUNC(I176*D176, 0)</f>
        <v>0</v>
      </c>
      <c r="K176" s="11">
        <f t="shared" si="12"/>
        <v>0</v>
      </c>
      <c r="L176" s="11">
        <f t="shared" si="12"/>
        <v>0</v>
      </c>
      <c r="M176" s="8" t="s">
        <v>52</v>
      </c>
      <c r="N176" s="2" t="s">
        <v>268</v>
      </c>
      <c r="O176" s="2" t="s">
        <v>52</v>
      </c>
      <c r="P176" s="2" t="s">
        <v>52</v>
      </c>
      <c r="Q176" s="2" t="s">
        <v>253</v>
      </c>
      <c r="R176" s="2" t="s">
        <v>64</v>
      </c>
      <c r="S176" s="2" t="s">
        <v>64</v>
      </c>
      <c r="T176" s="2" t="s">
        <v>63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2" t="s">
        <v>52</v>
      </c>
      <c r="AS176" s="2" t="s">
        <v>52</v>
      </c>
      <c r="AT176" s="3"/>
      <c r="AU176" s="2" t="s">
        <v>269</v>
      </c>
      <c r="AV176" s="3">
        <v>47</v>
      </c>
    </row>
    <row r="177" spans="1:48" ht="30" customHeight="1">
      <c r="A177" s="8" t="s">
        <v>270</v>
      </c>
      <c r="B177" s="8" t="s">
        <v>271</v>
      </c>
      <c r="C177" s="8" t="s">
        <v>256</v>
      </c>
      <c r="D177" s="9">
        <v>40.86</v>
      </c>
      <c r="E177" s="11">
        <f>TRUNC(단가대비표!O75,0)</f>
        <v>0</v>
      </c>
      <c r="F177" s="11">
        <f>TRUNC(E177*D177, 0)</f>
        <v>0</v>
      </c>
      <c r="G177" s="11">
        <f>TRUNC(단가대비표!P75,0)</f>
        <v>0</v>
      </c>
      <c r="H177" s="11">
        <f>TRUNC(G177*D177, 0)</f>
        <v>0</v>
      </c>
      <c r="I177" s="11">
        <f>TRUNC(단가대비표!V75,0)</f>
        <v>0</v>
      </c>
      <c r="J177" s="11">
        <f>TRUNC(I177*D177, 0)</f>
        <v>0</v>
      </c>
      <c r="K177" s="11">
        <f t="shared" si="12"/>
        <v>0</v>
      </c>
      <c r="L177" s="11">
        <f t="shared" si="12"/>
        <v>0</v>
      </c>
      <c r="M177" s="8" t="s">
        <v>52</v>
      </c>
      <c r="N177" s="2" t="s">
        <v>272</v>
      </c>
      <c r="O177" s="2" t="s">
        <v>52</v>
      </c>
      <c r="P177" s="2" t="s">
        <v>52</v>
      </c>
      <c r="Q177" s="2" t="s">
        <v>253</v>
      </c>
      <c r="R177" s="2" t="s">
        <v>64</v>
      </c>
      <c r="S177" s="2" t="s">
        <v>64</v>
      </c>
      <c r="T177" s="2" t="s">
        <v>63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2" t="s">
        <v>52</v>
      </c>
      <c r="AS177" s="2" t="s">
        <v>52</v>
      </c>
      <c r="AT177" s="3"/>
      <c r="AU177" s="2" t="s">
        <v>273</v>
      </c>
      <c r="AV177" s="3">
        <v>48</v>
      </c>
    </row>
    <row r="178" spans="1:48" ht="3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48" ht="3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48" ht="3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48" ht="3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48" ht="3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48" ht="3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48" ht="3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3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48" ht="3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48" ht="3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48" ht="3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48" ht="3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48" ht="3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3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3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14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4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4" ht="30" customHeight="1">
      <c r="A195" s="8" t="s">
        <v>71</v>
      </c>
      <c r="B195" s="9"/>
      <c r="C195" s="9"/>
      <c r="D195" s="9"/>
      <c r="E195" s="9"/>
      <c r="F195" s="11">
        <f>SUM(F173:F194)</f>
        <v>0</v>
      </c>
      <c r="G195" s="9"/>
      <c r="H195" s="11">
        <f>SUM(H173:H194)</f>
        <v>0</v>
      </c>
      <c r="I195" s="9"/>
      <c r="J195" s="11">
        <f>SUM(J173:J194)</f>
        <v>0</v>
      </c>
      <c r="K195" s="9"/>
      <c r="L195" s="11">
        <f>SUM(L173:L194)</f>
        <v>0</v>
      </c>
      <c r="M195" s="9"/>
      <c r="N195" t="s">
        <v>72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59" fitToHeight="0" orientation="landscape" horizontalDpi="4294967295" verticalDpi="4294967295" r:id="rId1"/>
  <rowBreaks count="8" manualBreakCount="8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455"/>
  <sheetViews>
    <sheetView view="pageBreakPreview" topLeftCell="A277" zoomScale="80" zoomScaleNormal="100" zoomScaleSheetLayoutView="80" workbookViewId="0">
      <selection activeCell="I14" sqref="I14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104" t="s">
        <v>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51" ht="30" customHeight="1">
      <c r="A2" s="105" t="s">
        <v>2</v>
      </c>
      <c r="B2" s="105" t="s">
        <v>3</v>
      </c>
      <c r="C2" s="105" t="s">
        <v>4</v>
      </c>
      <c r="D2" s="105" t="s">
        <v>5</v>
      </c>
      <c r="E2" s="105" t="s">
        <v>6</v>
      </c>
      <c r="F2" s="105"/>
      <c r="G2" s="105" t="s">
        <v>9</v>
      </c>
      <c r="H2" s="105"/>
      <c r="I2" s="105" t="s">
        <v>10</v>
      </c>
      <c r="J2" s="105"/>
      <c r="K2" s="105" t="s">
        <v>11</v>
      </c>
      <c r="L2" s="105"/>
      <c r="M2" s="105" t="s">
        <v>12</v>
      </c>
      <c r="N2" s="107" t="s">
        <v>286</v>
      </c>
      <c r="O2" s="107" t="s">
        <v>20</v>
      </c>
      <c r="P2" s="107" t="s">
        <v>22</v>
      </c>
      <c r="Q2" s="107" t="s">
        <v>23</v>
      </c>
      <c r="R2" s="107" t="s">
        <v>24</v>
      </c>
      <c r="S2" s="107" t="s">
        <v>25</v>
      </c>
      <c r="T2" s="107" t="s">
        <v>26</v>
      </c>
      <c r="U2" s="107" t="s">
        <v>27</v>
      </c>
      <c r="V2" s="107" t="s">
        <v>28</v>
      </c>
      <c r="W2" s="107" t="s">
        <v>29</v>
      </c>
      <c r="X2" s="107" t="s">
        <v>30</v>
      </c>
      <c r="Y2" s="107" t="s">
        <v>31</v>
      </c>
      <c r="Z2" s="107" t="s">
        <v>32</v>
      </c>
      <c r="AA2" s="107" t="s">
        <v>33</v>
      </c>
      <c r="AB2" s="107" t="s">
        <v>34</v>
      </c>
      <c r="AC2" s="107" t="s">
        <v>35</v>
      </c>
      <c r="AD2" s="107" t="s">
        <v>36</v>
      </c>
      <c r="AE2" s="107" t="s">
        <v>37</v>
      </c>
      <c r="AF2" s="107" t="s">
        <v>38</v>
      </c>
      <c r="AG2" s="107" t="s">
        <v>39</v>
      </c>
      <c r="AH2" s="107" t="s">
        <v>40</v>
      </c>
      <c r="AI2" s="107" t="s">
        <v>41</v>
      </c>
      <c r="AJ2" s="107" t="s">
        <v>42</v>
      </c>
      <c r="AK2" s="107" t="s">
        <v>43</v>
      </c>
      <c r="AL2" s="107" t="s">
        <v>44</v>
      </c>
      <c r="AM2" s="107" t="s">
        <v>45</v>
      </c>
      <c r="AN2" s="107" t="s">
        <v>46</v>
      </c>
      <c r="AO2" s="107" t="s">
        <v>47</v>
      </c>
      <c r="AP2" s="107" t="s">
        <v>287</v>
      </c>
      <c r="AQ2" s="107" t="s">
        <v>288</v>
      </c>
      <c r="AR2" s="107" t="s">
        <v>289</v>
      </c>
      <c r="AS2" s="107" t="s">
        <v>290</v>
      </c>
      <c r="AT2" s="107" t="s">
        <v>291</v>
      </c>
      <c r="AU2" s="107" t="s">
        <v>292</v>
      </c>
      <c r="AV2" s="107" t="s">
        <v>48</v>
      </c>
      <c r="AW2" s="107" t="s">
        <v>293</v>
      </c>
      <c r="AX2" s="1" t="s">
        <v>285</v>
      </c>
      <c r="AY2" s="1" t="s">
        <v>21</v>
      </c>
    </row>
    <row r="3" spans="1:51" ht="30" customHeight="1">
      <c r="A3" s="105"/>
      <c r="B3" s="105"/>
      <c r="C3" s="105"/>
      <c r="D3" s="105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05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</row>
    <row r="4" spans="1:51" ht="30" customHeight="1">
      <c r="A4" s="108" t="s">
        <v>294</v>
      </c>
      <c r="B4" s="108"/>
      <c r="C4" s="108"/>
      <c r="D4" s="108"/>
      <c r="E4" s="109"/>
      <c r="F4" s="110"/>
      <c r="G4" s="109"/>
      <c r="H4" s="110"/>
      <c r="I4" s="109"/>
      <c r="J4" s="110"/>
      <c r="K4" s="109"/>
      <c r="L4" s="110"/>
      <c r="M4" s="108"/>
      <c r="N4" s="1" t="s">
        <v>62</v>
      </c>
    </row>
    <row r="5" spans="1:51" ht="30" customHeight="1">
      <c r="A5" s="8" t="s">
        <v>296</v>
      </c>
      <c r="B5" s="8" t="s">
        <v>297</v>
      </c>
      <c r="C5" s="8" t="s">
        <v>298</v>
      </c>
      <c r="D5" s="9">
        <v>0.32</v>
      </c>
      <c r="E5" s="12">
        <f>단가대비표!O47</f>
        <v>0</v>
      </c>
      <c r="F5" s="13">
        <f t="shared" ref="F5:F16" si="0">TRUNC(E5*D5,1)</f>
        <v>0</v>
      </c>
      <c r="G5" s="12">
        <f>단가대비표!P47</f>
        <v>0</v>
      </c>
      <c r="H5" s="13">
        <f t="shared" ref="H5:H16" si="1">TRUNC(G5*D5,1)</f>
        <v>0</v>
      </c>
      <c r="I5" s="12">
        <f>단가대비표!V47</f>
        <v>0</v>
      </c>
      <c r="J5" s="13">
        <f t="shared" ref="J5:J16" si="2">TRUNC(I5*D5,1)</f>
        <v>0</v>
      </c>
      <c r="K5" s="12">
        <f t="shared" ref="K5:K16" si="3">TRUNC(E5+G5+I5,1)</f>
        <v>0</v>
      </c>
      <c r="L5" s="13">
        <f t="shared" ref="L5:L16" si="4">TRUNC(F5+H5+J5,1)</f>
        <v>0</v>
      </c>
      <c r="M5" s="8" t="s">
        <v>299</v>
      </c>
      <c r="N5" s="2" t="s">
        <v>52</v>
      </c>
      <c r="O5" s="2" t="s">
        <v>300</v>
      </c>
      <c r="P5" s="2" t="s">
        <v>64</v>
      </c>
      <c r="Q5" s="2" t="s">
        <v>64</v>
      </c>
      <c r="R5" s="2" t="s">
        <v>63</v>
      </c>
      <c r="S5" s="3"/>
      <c r="T5" s="3"/>
      <c r="U5" s="3"/>
      <c r="V5" s="3"/>
      <c r="W5" s="3"/>
      <c r="X5" s="3">
        <v>3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301</v>
      </c>
      <c r="AX5" s="2" t="s">
        <v>52</v>
      </c>
      <c r="AY5" s="2" t="s">
        <v>302</v>
      </c>
    </row>
    <row r="6" spans="1:51" ht="30" customHeight="1">
      <c r="A6" s="8" t="s">
        <v>303</v>
      </c>
      <c r="B6" s="8" t="s">
        <v>304</v>
      </c>
      <c r="C6" s="8" t="s">
        <v>60</v>
      </c>
      <c r="D6" s="9">
        <v>0.39600000000000002</v>
      </c>
      <c r="E6" s="12">
        <f>단가대비표!O44</f>
        <v>0</v>
      </c>
      <c r="F6" s="13">
        <f t="shared" si="0"/>
        <v>0</v>
      </c>
      <c r="G6" s="12">
        <f>단가대비표!P44</f>
        <v>0</v>
      </c>
      <c r="H6" s="13">
        <f t="shared" si="1"/>
        <v>0</v>
      </c>
      <c r="I6" s="12">
        <f>단가대비표!V44</f>
        <v>0</v>
      </c>
      <c r="J6" s="13">
        <f t="shared" si="2"/>
        <v>0</v>
      </c>
      <c r="K6" s="12">
        <f t="shared" si="3"/>
        <v>0</v>
      </c>
      <c r="L6" s="13">
        <f t="shared" si="4"/>
        <v>0</v>
      </c>
      <c r="M6" s="8" t="s">
        <v>299</v>
      </c>
      <c r="N6" s="2" t="s">
        <v>52</v>
      </c>
      <c r="O6" s="2" t="s">
        <v>305</v>
      </c>
      <c r="P6" s="2" t="s">
        <v>64</v>
      </c>
      <c r="Q6" s="2" t="s">
        <v>64</v>
      </c>
      <c r="R6" s="2" t="s">
        <v>63</v>
      </c>
      <c r="S6" s="3"/>
      <c r="T6" s="3"/>
      <c r="U6" s="3"/>
      <c r="V6" s="3"/>
      <c r="W6" s="3"/>
      <c r="X6" s="3">
        <v>3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306</v>
      </c>
      <c r="AX6" s="2" t="s">
        <v>52</v>
      </c>
      <c r="AY6" s="2" t="s">
        <v>302</v>
      </c>
    </row>
    <row r="7" spans="1:51" ht="30" customHeight="1">
      <c r="A7" s="8" t="s">
        <v>307</v>
      </c>
      <c r="B7" s="8" t="s">
        <v>308</v>
      </c>
      <c r="C7" s="8" t="s">
        <v>132</v>
      </c>
      <c r="D7" s="9">
        <v>0.15240000000000001</v>
      </c>
      <c r="E7" s="12">
        <f>단가대비표!O46</f>
        <v>0</v>
      </c>
      <c r="F7" s="13">
        <f t="shared" si="0"/>
        <v>0</v>
      </c>
      <c r="G7" s="12">
        <f>단가대비표!P46</f>
        <v>0</v>
      </c>
      <c r="H7" s="13">
        <f t="shared" si="1"/>
        <v>0</v>
      </c>
      <c r="I7" s="12">
        <f>단가대비표!V46</f>
        <v>0</v>
      </c>
      <c r="J7" s="13">
        <f t="shared" si="2"/>
        <v>0</v>
      </c>
      <c r="K7" s="12">
        <f t="shared" si="3"/>
        <v>0</v>
      </c>
      <c r="L7" s="13">
        <f t="shared" si="4"/>
        <v>0</v>
      </c>
      <c r="M7" s="8" t="s">
        <v>299</v>
      </c>
      <c r="N7" s="2" t="s">
        <v>52</v>
      </c>
      <c r="O7" s="2" t="s">
        <v>309</v>
      </c>
      <c r="P7" s="2" t="s">
        <v>64</v>
      </c>
      <c r="Q7" s="2" t="s">
        <v>64</v>
      </c>
      <c r="R7" s="2" t="s">
        <v>63</v>
      </c>
      <c r="S7" s="3"/>
      <c r="T7" s="3"/>
      <c r="U7" s="3"/>
      <c r="V7" s="3"/>
      <c r="W7" s="3"/>
      <c r="X7" s="3">
        <v>3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310</v>
      </c>
      <c r="AX7" s="2" t="s">
        <v>52</v>
      </c>
      <c r="AY7" s="2" t="s">
        <v>302</v>
      </c>
    </row>
    <row r="8" spans="1:51" ht="30" customHeight="1">
      <c r="A8" s="8" t="s">
        <v>307</v>
      </c>
      <c r="B8" s="8" t="s">
        <v>311</v>
      </c>
      <c r="C8" s="8" t="s">
        <v>132</v>
      </c>
      <c r="D8" s="9">
        <v>3.3599999999999998E-2</v>
      </c>
      <c r="E8" s="12">
        <f>단가대비표!O45</f>
        <v>0</v>
      </c>
      <c r="F8" s="13">
        <f t="shared" si="0"/>
        <v>0</v>
      </c>
      <c r="G8" s="12">
        <f>단가대비표!P45</f>
        <v>0</v>
      </c>
      <c r="H8" s="13">
        <f t="shared" si="1"/>
        <v>0</v>
      </c>
      <c r="I8" s="12">
        <f>단가대비표!V45</f>
        <v>0</v>
      </c>
      <c r="J8" s="13">
        <f t="shared" si="2"/>
        <v>0</v>
      </c>
      <c r="K8" s="12">
        <f t="shared" si="3"/>
        <v>0</v>
      </c>
      <c r="L8" s="13">
        <f t="shared" si="4"/>
        <v>0</v>
      </c>
      <c r="M8" s="8" t="s">
        <v>299</v>
      </c>
      <c r="N8" s="2" t="s">
        <v>52</v>
      </c>
      <c r="O8" s="2" t="s">
        <v>312</v>
      </c>
      <c r="P8" s="2" t="s">
        <v>64</v>
      </c>
      <c r="Q8" s="2" t="s">
        <v>64</v>
      </c>
      <c r="R8" s="2" t="s">
        <v>63</v>
      </c>
      <c r="S8" s="3"/>
      <c r="T8" s="3"/>
      <c r="U8" s="3"/>
      <c r="V8" s="3"/>
      <c r="W8" s="3"/>
      <c r="X8" s="3">
        <v>3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313</v>
      </c>
      <c r="AX8" s="2" t="s">
        <v>52</v>
      </c>
      <c r="AY8" s="2" t="s">
        <v>302</v>
      </c>
    </row>
    <row r="9" spans="1:51" ht="30" customHeight="1">
      <c r="A9" s="8" t="s">
        <v>296</v>
      </c>
      <c r="B9" s="8" t="s">
        <v>314</v>
      </c>
      <c r="C9" s="8" t="s">
        <v>132</v>
      </c>
      <c r="D9" s="9">
        <v>0.79979999999999996</v>
      </c>
      <c r="E9" s="12">
        <f>단가대비표!O48</f>
        <v>0</v>
      </c>
      <c r="F9" s="13">
        <f t="shared" si="0"/>
        <v>0</v>
      </c>
      <c r="G9" s="12">
        <f>단가대비표!P48</f>
        <v>0</v>
      </c>
      <c r="H9" s="13">
        <f t="shared" si="1"/>
        <v>0</v>
      </c>
      <c r="I9" s="12">
        <f>단가대비표!V48</f>
        <v>0</v>
      </c>
      <c r="J9" s="13">
        <f t="shared" si="2"/>
        <v>0</v>
      </c>
      <c r="K9" s="12">
        <f t="shared" si="3"/>
        <v>0</v>
      </c>
      <c r="L9" s="13">
        <f t="shared" si="4"/>
        <v>0</v>
      </c>
      <c r="M9" s="8" t="s">
        <v>299</v>
      </c>
      <c r="N9" s="2" t="s">
        <v>52</v>
      </c>
      <c r="O9" s="2" t="s">
        <v>315</v>
      </c>
      <c r="P9" s="2" t="s">
        <v>64</v>
      </c>
      <c r="Q9" s="2" t="s">
        <v>64</v>
      </c>
      <c r="R9" s="2" t="s">
        <v>63</v>
      </c>
      <c r="S9" s="3"/>
      <c r="T9" s="3"/>
      <c r="U9" s="3"/>
      <c r="V9" s="3"/>
      <c r="W9" s="3"/>
      <c r="X9" s="3">
        <v>3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316</v>
      </c>
      <c r="AX9" s="2" t="s">
        <v>52</v>
      </c>
      <c r="AY9" s="2" t="s">
        <v>302</v>
      </c>
    </row>
    <row r="10" spans="1:51" ht="30" customHeight="1">
      <c r="A10" s="8" t="s">
        <v>317</v>
      </c>
      <c r="B10" s="8" t="s">
        <v>318</v>
      </c>
      <c r="C10" s="8" t="s">
        <v>319</v>
      </c>
      <c r="D10" s="9">
        <v>3.7999999999999999E-2</v>
      </c>
      <c r="E10" s="12">
        <f>일위대가목록!E34</f>
        <v>0</v>
      </c>
      <c r="F10" s="13">
        <f t="shared" si="0"/>
        <v>0</v>
      </c>
      <c r="G10" s="12">
        <f>일위대가목록!F34</f>
        <v>0</v>
      </c>
      <c r="H10" s="13">
        <f t="shared" si="1"/>
        <v>0</v>
      </c>
      <c r="I10" s="12">
        <f>일위대가목록!G34</f>
        <v>0</v>
      </c>
      <c r="J10" s="13">
        <f t="shared" si="2"/>
        <v>0</v>
      </c>
      <c r="K10" s="12">
        <f t="shared" si="3"/>
        <v>0</v>
      </c>
      <c r="L10" s="13">
        <f t="shared" si="4"/>
        <v>0</v>
      </c>
      <c r="M10" s="8" t="s">
        <v>299</v>
      </c>
      <c r="N10" s="2" t="s">
        <v>52</v>
      </c>
      <c r="O10" s="2" t="s">
        <v>320</v>
      </c>
      <c r="P10" s="2" t="s">
        <v>63</v>
      </c>
      <c r="Q10" s="2" t="s">
        <v>64</v>
      </c>
      <c r="R10" s="2" t="s">
        <v>64</v>
      </c>
      <c r="S10" s="3"/>
      <c r="T10" s="3"/>
      <c r="U10" s="3"/>
      <c r="V10" s="3"/>
      <c r="W10" s="3"/>
      <c r="X10" s="3">
        <v>3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52</v>
      </c>
      <c r="AW10" s="2" t="s">
        <v>321</v>
      </c>
      <c r="AX10" s="2" t="s">
        <v>52</v>
      </c>
      <c r="AY10" s="2" t="s">
        <v>302</v>
      </c>
    </row>
    <row r="11" spans="1:51" ht="30" customHeight="1">
      <c r="A11" s="8" t="s">
        <v>322</v>
      </c>
      <c r="B11" s="8" t="s">
        <v>323</v>
      </c>
      <c r="C11" s="8" t="s">
        <v>324</v>
      </c>
      <c r="D11" s="9">
        <v>0.04</v>
      </c>
      <c r="E11" s="12">
        <f>단가대비표!O80</f>
        <v>0</v>
      </c>
      <c r="F11" s="13">
        <f t="shared" si="0"/>
        <v>0</v>
      </c>
      <c r="G11" s="12">
        <f>단가대비표!P80</f>
        <v>0</v>
      </c>
      <c r="H11" s="13">
        <f t="shared" si="1"/>
        <v>0</v>
      </c>
      <c r="I11" s="12">
        <f>단가대비표!V80</f>
        <v>0</v>
      </c>
      <c r="J11" s="13">
        <f t="shared" si="2"/>
        <v>0</v>
      </c>
      <c r="K11" s="12">
        <f t="shared" si="3"/>
        <v>0</v>
      </c>
      <c r="L11" s="13">
        <f t="shared" si="4"/>
        <v>0</v>
      </c>
      <c r="M11" s="8" t="s">
        <v>299</v>
      </c>
      <c r="N11" s="2" t="s">
        <v>52</v>
      </c>
      <c r="O11" s="2" t="s">
        <v>325</v>
      </c>
      <c r="P11" s="2" t="s">
        <v>64</v>
      </c>
      <c r="Q11" s="2" t="s">
        <v>64</v>
      </c>
      <c r="R11" s="2" t="s">
        <v>63</v>
      </c>
      <c r="S11" s="3"/>
      <c r="T11" s="3"/>
      <c r="U11" s="3"/>
      <c r="V11" s="3">
        <v>1</v>
      </c>
      <c r="W11" s="3">
        <v>2</v>
      </c>
      <c r="X11" s="3">
        <v>3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52</v>
      </c>
      <c r="AW11" s="2" t="s">
        <v>326</v>
      </c>
      <c r="AX11" s="2" t="s">
        <v>52</v>
      </c>
      <c r="AY11" s="2" t="s">
        <v>302</v>
      </c>
    </row>
    <row r="12" spans="1:51" ht="30" customHeight="1">
      <c r="A12" s="8" t="s">
        <v>327</v>
      </c>
      <c r="B12" s="8" t="s">
        <v>323</v>
      </c>
      <c r="C12" s="8" t="s">
        <v>324</v>
      </c>
      <c r="D12" s="9">
        <v>0.02</v>
      </c>
      <c r="E12" s="12">
        <f>단가대비표!O78</f>
        <v>0</v>
      </c>
      <c r="F12" s="13">
        <f t="shared" si="0"/>
        <v>0</v>
      </c>
      <c r="G12" s="12">
        <f>단가대비표!P78</f>
        <v>0</v>
      </c>
      <c r="H12" s="13">
        <f t="shared" si="1"/>
        <v>0</v>
      </c>
      <c r="I12" s="12">
        <f>단가대비표!V78</f>
        <v>0</v>
      </c>
      <c r="J12" s="13">
        <f t="shared" si="2"/>
        <v>0</v>
      </c>
      <c r="K12" s="12">
        <f t="shared" si="3"/>
        <v>0</v>
      </c>
      <c r="L12" s="13">
        <f t="shared" si="4"/>
        <v>0</v>
      </c>
      <c r="M12" s="8" t="s">
        <v>299</v>
      </c>
      <c r="N12" s="2" t="s">
        <v>52</v>
      </c>
      <c r="O12" s="2" t="s">
        <v>328</v>
      </c>
      <c r="P12" s="2" t="s">
        <v>64</v>
      </c>
      <c r="Q12" s="2" t="s">
        <v>64</v>
      </c>
      <c r="R12" s="2" t="s">
        <v>63</v>
      </c>
      <c r="S12" s="3"/>
      <c r="T12" s="3"/>
      <c r="U12" s="3"/>
      <c r="V12" s="3">
        <v>1</v>
      </c>
      <c r="W12" s="3">
        <v>2</v>
      </c>
      <c r="X12" s="3">
        <v>3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329</v>
      </c>
      <c r="AX12" s="2" t="s">
        <v>52</v>
      </c>
      <c r="AY12" s="2" t="s">
        <v>302</v>
      </c>
    </row>
    <row r="13" spans="1:51" ht="30" customHeight="1">
      <c r="A13" s="8" t="s">
        <v>330</v>
      </c>
      <c r="B13" s="8" t="s">
        <v>331</v>
      </c>
      <c r="C13" s="8" t="s">
        <v>332</v>
      </c>
      <c r="D13" s="9">
        <v>1</v>
      </c>
      <c r="E13" s="12">
        <f>TRUNC(SUMIF(V5:V16, RIGHTB(O13, 1), H5:H16)*U13, 2)</f>
        <v>0</v>
      </c>
      <c r="F13" s="13">
        <f t="shared" si="0"/>
        <v>0</v>
      </c>
      <c r="G13" s="12">
        <v>0</v>
      </c>
      <c r="H13" s="13">
        <f t="shared" si="1"/>
        <v>0</v>
      </c>
      <c r="I13" s="12">
        <v>0</v>
      </c>
      <c r="J13" s="13">
        <f t="shared" si="2"/>
        <v>0</v>
      </c>
      <c r="K13" s="12">
        <f t="shared" si="3"/>
        <v>0</v>
      </c>
      <c r="L13" s="13">
        <f t="shared" si="4"/>
        <v>0</v>
      </c>
      <c r="M13" s="8" t="s">
        <v>299</v>
      </c>
      <c r="N13" s="2" t="s">
        <v>52</v>
      </c>
      <c r="O13" s="2" t="s">
        <v>333</v>
      </c>
      <c r="P13" s="2" t="s">
        <v>64</v>
      </c>
      <c r="Q13" s="2" t="s">
        <v>64</v>
      </c>
      <c r="R13" s="2" t="s">
        <v>64</v>
      </c>
      <c r="S13" s="3">
        <v>1</v>
      </c>
      <c r="T13" s="3">
        <v>0</v>
      </c>
      <c r="U13" s="3">
        <v>0.05</v>
      </c>
      <c r="V13" s="3"/>
      <c r="W13" s="3"/>
      <c r="X13" s="3">
        <v>3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334</v>
      </c>
      <c r="AX13" s="2" t="s">
        <v>52</v>
      </c>
      <c r="AY13" s="2" t="s">
        <v>302</v>
      </c>
    </row>
    <row r="14" spans="1:51" ht="30" customHeight="1">
      <c r="A14" s="8" t="s">
        <v>335</v>
      </c>
      <c r="B14" s="8" t="s">
        <v>336</v>
      </c>
      <c r="C14" s="8" t="s">
        <v>337</v>
      </c>
      <c r="D14" s="9">
        <v>0.05</v>
      </c>
      <c r="E14" s="12">
        <f>일위대가목록!E35</f>
        <v>0</v>
      </c>
      <c r="F14" s="13">
        <f t="shared" si="0"/>
        <v>0</v>
      </c>
      <c r="G14" s="12">
        <f>일위대가목록!F35</f>
        <v>0</v>
      </c>
      <c r="H14" s="13">
        <f t="shared" si="1"/>
        <v>0</v>
      </c>
      <c r="I14" s="12">
        <f>일위대가목록!G35</f>
        <v>0</v>
      </c>
      <c r="J14" s="13">
        <f t="shared" si="2"/>
        <v>0</v>
      </c>
      <c r="K14" s="12">
        <f t="shared" si="3"/>
        <v>0</v>
      </c>
      <c r="L14" s="13">
        <f t="shared" si="4"/>
        <v>0</v>
      </c>
      <c r="M14" s="8" t="s">
        <v>299</v>
      </c>
      <c r="N14" s="2" t="s">
        <v>52</v>
      </c>
      <c r="O14" s="2" t="s">
        <v>338</v>
      </c>
      <c r="P14" s="2" t="s">
        <v>63</v>
      </c>
      <c r="Q14" s="2" t="s">
        <v>64</v>
      </c>
      <c r="R14" s="2" t="s">
        <v>64</v>
      </c>
      <c r="S14" s="3"/>
      <c r="T14" s="3"/>
      <c r="U14" s="3"/>
      <c r="V14" s="3"/>
      <c r="W14" s="3"/>
      <c r="X14" s="3">
        <v>3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339</v>
      </c>
      <c r="AX14" s="2" t="s">
        <v>52</v>
      </c>
      <c r="AY14" s="2" t="s">
        <v>302</v>
      </c>
    </row>
    <row r="15" spans="1:51" ht="30" customHeight="1">
      <c r="A15" s="8" t="s">
        <v>340</v>
      </c>
      <c r="B15" s="8" t="s">
        <v>341</v>
      </c>
      <c r="C15" s="8" t="s">
        <v>332</v>
      </c>
      <c r="D15" s="9">
        <v>1</v>
      </c>
      <c r="E15" s="12">
        <v>0</v>
      </c>
      <c r="F15" s="13">
        <f t="shared" si="0"/>
        <v>0</v>
      </c>
      <c r="G15" s="12">
        <f>TRUNC(SUMIF(W5:W16, RIGHTB(O15, 1), H5:H16)*U15, 2)</f>
        <v>0</v>
      </c>
      <c r="H15" s="13">
        <f t="shared" si="1"/>
        <v>0</v>
      </c>
      <c r="I15" s="12">
        <v>0</v>
      </c>
      <c r="J15" s="13">
        <f t="shared" si="2"/>
        <v>0</v>
      </c>
      <c r="K15" s="12">
        <f t="shared" si="3"/>
        <v>0</v>
      </c>
      <c r="L15" s="13">
        <f t="shared" si="4"/>
        <v>0</v>
      </c>
      <c r="M15" s="8" t="s">
        <v>299</v>
      </c>
      <c r="N15" s="2" t="s">
        <v>52</v>
      </c>
      <c r="O15" s="2" t="s">
        <v>342</v>
      </c>
      <c r="P15" s="2" t="s">
        <v>64</v>
      </c>
      <c r="Q15" s="2" t="s">
        <v>64</v>
      </c>
      <c r="R15" s="2" t="s">
        <v>64</v>
      </c>
      <c r="S15" s="3">
        <v>1</v>
      </c>
      <c r="T15" s="3">
        <v>1</v>
      </c>
      <c r="U15" s="3">
        <v>0.4</v>
      </c>
      <c r="V15" s="3"/>
      <c r="W15" s="3"/>
      <c r="X15" s="3">
        <v>3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343</v>
      </c>
      <c r="AX15" s="2" t="s">
        <v>52</v>
      </c>
      <c r="AY15" s="2" t="s">
        <v>302</v>
      </c>
    </row>
    <row r="16" spans="1:51" ht="30" customHeight="1">
      <c r="A16" s="8" t="s">
        <v>344</v>
      </c>
      <c r="B16" s="8" t="s">
        <v>345</v>
      </c>
      <c r="C16" s="8" t="s">
        <v>332</v>
      </c>
      <c r="D16" s="9">
        <v>1</v>
      </c>
      <c r="E16" s="12">
        <v>0</v>
      </c>
      <c r="F16" s="13">
        <f t="shared" si="0"/>
        <v>0</v>
      </c>
      <c r="G16" s="12">
        <v>0</v>
      </c>
      <c r="H16" s="13">
        <f t="shared" si="1"/>
        <v>0</v>
      </c>
      <c r="I16" s="12">
        <f>TRUNC(SUMIF(X5:X16, RIGHTB(O16, 1), L5:L16)*U16, 2)</f>
        <v>0</v>
      </c>
      <c r="J16" s="13">
        <f t="shared" si="2"/>
        <v>0</v>
      </c>
      <c r="K16" s="12">
        <f t="shared" si="3"/>
        <v>0</v>
      </c>
      <c r="L16" s="13">
        <f t="shared" si="4"/>
        <v>0</v>
      </c>
      <c r="M16" s="8" t="s">
        <v>52</v>
      </c>
      <c r="N16" s="2" t="s">
        <v>62</v>
      </c>
      <c r="O16" s="2" t="s">
        <v>346</v>
      </c>
      <c r="P16" s="2" t="s">
        <v>64</v>
      </c>
      <c r="Q16" s="2" t="s">
        <v>64</v>
      </c>
      <c r="R16" s="2" t="s">
        <v>64</v>
      </c>
      <c r="S16" s="3">
        <v>3</v>
      </c>
      <c r="T16" s="3">
        <v>2</v>
      </c>
      <c r="U16" s="3">
        <v>1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343</v>
      </c>
      <c r="AX16" s="2" t="s">
        <v>52</v>
      </c>
      <c r="AY16" s="2" t="s">
        <v>52</v>
      </c>
    </row>
    <row r="17" spans="1:51" ht="30" customHeight="1">
      <c r="A17" s="8" t="s">
        <v>347</v>
      </c>
      <c r="B17" s="8" t="s">
        <v>52</v>
      </c>
      <c r="C17" s="8" t="s">
        <v>52</v>
      </c>
      <c r="D17" s="9"/>
      <c r="E17" s="12"/>
      <c r="F17" s="13">
        <f>TRUNC(SUMIF(N5:N16, N4, F5:F16),0)</f>
        <v>0</v>
      </c>
      <c r="G17" s="12"/>
      <c r="H17" s="13">
        <f>TRUNC(SUMIF(N5:N16, N4, H5:H16),0)</f>
        <v>0</v>
      </c>
      <c r="I17" s="12"/>
      <c r="J17" s="13">
        <f>TRUNC(SUMIF(N5:N16, N4, J5:J16),0)</f>
        <v>0</v>
      </c>
      <c r="K17" s="12"/>
      <c r="L17" s="13">
        <f>F17+H17+J17</f>
        <v>0</v>
      </c>
      <c r="M17" s="8" t="s">
        <v>52</v>
      </c>
      <c r="N17" s="2" t="s">
        <v>72</v>
      </c>
      <c r="O17" s="2" t="s">
        <v>72</v>
      </c>
      <c r="P17" s="2" t="s">
        <v>52</v>
      </c>
      <c r="Q17" s="2" t="s">
        <v>52</v>
      </c>
      <c r="R17" s="2" t="s">
        <v>52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52</v>
      </c>
      <c r="AW17" s="2" t="s">
        <v>52</v>
      </c>
      <c r="AX17" s="2" t="s">
        <v>52</v>
      </c>
      <c r="AY17" s="2" t="s">
        <v>52</v>
      </c>
    </row>
    <row r="18" spans="1:51" ht="30" customHeight="1">
      <c r="A18" s="9"/>
      <c r="B18" s="9"/>
      <c r="C18" s="9"/>
      <c r="D18" s="9"/>
      <c r="E18" s="12"/>
      <c r="F18" s="13"/>
      <c r="G18" s="12"/>
      <c r="H18" s="13"/>
      <c r="I18" s="12"/>
      <c r="J18" s="13"/>
      <c r="K18" s="12"/>
      <c r="L18" s="13"/>
      <c r="M18" s="9"/>
    </row>
    <row r="19" spans="1:51" ht="30" customHeight="1">
      <c r="A19" s="108" t="s">
        <v>348</v>
      </c>
      <c r="B19" s="108"/>
      <c r="C19" s="108"/>
      <c r="D19" s="108"/>
      <c r="E19" s="109"/>
      <c r="F19" s="110"/>
      <c r="G19" s="109"/>
      <c r="H19" s="110"/>
      <c r="I19" s="109"/>
      <c r="J19" s="110"/>
      <c r="K19" s="109"/>
      <c r="L19" s="110"/>
      <c r="M19" s="108"/>
      <c r="N19" s="1" t="s">
        <v>69</v>
      </c>
    </row>
    <row r="20" spans="1:51" ht="30" customHeight="1">
      <c r="A20" s="8" t="s">
        <v>349</v>
      </c>
      <c r="B20" s="8" t="s">
        <v>350</v>
      </c>
      <c r="C20" s="8" t="s">
        <v>337</v>
      </c>
      <c r="D20" s="9">
        <v>6</v>
      </c>
      <c r="E20" s="12">
        <f>일위대가목록!E37</f>
        <v>0</v>
      </c>
      <c r="F20" s="13">
        <f>TRUNC(E20*D20,1)</f>
        <v>0</v>
      </c>
      <c r="G20" s="12">
        <f>일위대가목록!F37</f>
        <v>0</v>
      </c>
      <c r="H20" s="13">
        <f>TRUNC(G20*D20,1)</f>
        <v>0</v>
      </c>
      <c r="I20" s="12">
        <f>일위대가목록!G37</f>
        <v>0</v>
      </c>
      <c r="J20" s="13">
        <f>TRUNC(I20*D20,1)</f>
        <v>0</v>
      </c>
      <c r="K20" s="12">
        <f>TRUNC(E20+G20+I20,1)</f>
        <v>0</v>
      </c>
      <c r="L20" s="13">
        <f>TRUNC(F20+H20+J20,1)</f>
        <v>0</v>
      </c>
      <c r="M20" s="8" t="s">
        <v>299</v>
      </c>
      <c r="N20" s="2" t="s">
        <v>52</v>
      </c>
      <c r="O20" s="2" t="s">
        <v>351</v>
      </c>
      <c r="P20" s="2" t="s">
        <v>63</v>
      </c>
      <c r="Q20" s="2" t="s">
        <v>64</v>
      </c>
      <c r="R20" s="2" t="s">
        <v>64</v>
      </c>
      <c r="S20" s="3"/>
      <c r="T20" s="3"/>
      <c r="U20" s="3"/>
      <c r="V20" s="3">
        <v>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352</v>
      </c>
      <c r="AX20" s="2" t="s">
        <v>52</v>
      </c>
      <c r="AY20" s="2" t="s">
        <v>302</v>
      </c>
    </row>
    <row r="21" spans="1:51" ht="30" customHeight="1">
      <c r="A21" s="8" t="s">
        <v>344</v>
      </c>
      <c r="B21" s="8" t="s">
        <v>345</v>
      </c>
      <c r="C21" s="8" t="s">
        <v>332</v>
      </c>
      <c r="D21" s="9">
        <v>1</v>
      </c>
      <c r="E21" s="12">
        <v>0</v>
      </c>
      <c r="F21" s="13">
        <f>TRUNC(E21*D21,1)</f>
        <v>0</v>
      </c>
      <c r="G21" s="12">
        <v>0</v>
      </c>
      <c r="H21" s="13">
        <f>TRUNC(G21*D21,1)</f>
        <v>0</v>
      </c>
      <c r="I21" s="12">
        <f>TRUNC(SUMIF(V20:V21, RIGHTB(O21, 1), L20:L21)*U21, 2)</f>
        <v>0</v>
      </c>
      <c r="J21" s="13">
        <f>TRUNC(I21*D21,1)</f>
        <v>0</v>
      </c>
      <c r="K21" s="12">
        <f>TRUNC(E21+G21+I21,1)</f>
        <v>0</v>
      </c>
      <c r="L21" s="13">
        <f>TRUNC(F21+H21+J21,1)</f>
        <v>0</v>
      </c>
      <c r="M21" s="8" t="s">
        <v>52</v>
      </c>
      <c r="N21" s="2" t="s">
        <v>69</v>
      </c>
      <c r="O21" s="2" t="s">
        <v>333</v>
      </c>
      <c r="P21" s="2" t="s">
        <v>64</v>
      </c>
      <c r="Q21" s="2" t="s">
        <v>64</v>
      </c>
      <c r="R21" s="2" t="s">
        <v>64</v>
      </c>
      <c r="S21" s="3">
        <v>3</v>
      </c>
      <c r="T21" s="3">
        <v>2</v>
      </c>
      <c r="U21" s="3">
        <v>1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353</v>
      </c>
      <c r="AX21" s="2" t="s">
        <v>52</v>
      </c>
      <c r="AY21" s="2" t="s">
        <v>52</v>
      </c>
    </row>
    <row r="22" spans="1:51" ht="30" customHeight="1">
      <c r="A22" s="8" t="s">
        <v>347</v>
      </c>
      <c r="B22" s="8" t="s">
        <v>52</v>
      </c>
      <c r="C22" s="8" t="s">
        <v>52</v>
      </c>
      <c r="D22" s="9"/>
      <c r="E22" s="12"/>
      <c r="F22" s="13">
        <f>TRUNC(SUMIF(N20:N21, N19, F20:F21),0)</f>
        <v>0</v>
      </c>
      <c r="G22" s="12"/>
      <c r="H22" s="13">
        <f>TRUNC(SUMIF(N20:N21, N19, H20:H21),0)</f>
        <v>0</v>
      </c>
      <c r="I22" s="12"/>
      <c r="J22" s="13">
        <f>TRUNC(SUMIF(N20:N21, N19, J20:J21),0)</f>
        <v>0</v>
      </c>
      <c r="K22" s="12"/>
      <c r="L22" s="13">
        <f>F22+H22+J22</f>
        <v>0</v>
      </c>
      <c r="M22" s="8" t="s">
        <v>52</v>
      </c>
      <c r="N22" s="2" t="s">
        <v>72</v>
      </c>
      <c r="O22" s="2" t="s">
        <v>72</v>
      </c>
      <c r="P22" s="2" t="s">
        <v>52</v>
      </c>
      <c r="Q22" s="2" t="s">
        <v>52</v>
      </c>
      <c r="R22" s="2" t="s">
        <v>52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52</v>
      </c>
      <c r="AX22" s="2" t="s">
        <v>52</v>
      </c>
      <c r="AY22" s="2" t="s">
        <v>52</v>
      </c>
    </row>
    <row r="23" spans="1:51" ht="30" customHeight="1">
      <c r="A23" s="9"/>
      <c r="B23" s="9"/>
      <c r="C23" s="9"/>
      <c r="D23" s="9"/>
      <c r="E23" s="12"/>
      <c r="F23" s="13"/>
      <c r="G23" s="12"/>
      <c r="H23" s="13"/>
      <c r="I23" s="12"/>
      <c r="J23" s="13"/>
      <c r="K23" s="12"/>
      <c r="L23" s="13"/>
      <c r="M23" s="9"/>
    </row>
    <row r="24" spans="1:51" ht="30" customHeight="1">
      <c r="A24" s="108" t="s">
        <v>354</v>
      </c>
      <c r="B24" s="108"/>
      <c r="C24" s="108"/>
      <c r="D24" s="108"/>
      <c r="E24" s="109"/>
      <c r="F24" s="110"/>
      <c r="G24" s="109"/>
      <c r="H24" s="110"/>
      <c r="I24" s="109"/>
      <c r="J24" s="110"/>
      <c r="K24" s="109"/>
      <c r="L24" s="110"/>
      <c r="M24" s="108"/>
      <c r="N24" s="1" t="s">
        <v>79</v>
      </c>
    </row>
    <row r="25" spans="1:51" ht="30" customHeight="1">
      <c r="A25" s="8" t="s">
        <v>356</v>
      </c>
      <c r="B25" s="8" t="s">
        <v>357</v>
      </c>
      <c r="C25" s="8" t="s">
        <v>358</v>
      </c>
      <c r="D25" s="9">
        <v>4.48E-2</v>
      </c>
      <c r="E25" s="12">
        <f>단가대비표!O28</f>
        <v>0</v>
      </c>
      <c r="F25" s="13">
        <f t="shared" ref="F25:F36" si="5">TRUNC(E25*D25,1)</f>
        <v>0</v>
      </c>
      <c r="G25" s="12">
        <f>단가대비표!P28</f>
        <v>0</v>
      </c>
      <c r="H25" s="13">
        <f t="shared" ref="H25:H36" si="6">TRUNC(G25*D25,1)</f>
        <v>0</v>
      </c>
      <c r="I25" s="12">
        <f>단가대비표!V28</f>
        <v>0</v>
      </c>
      <c r="J25" s="13">
        <f t="shared" ref="J25:J36" si="7">TRUNC(I25*D25,1)</f>
        <v>0</v>
      </c>
      <c r="K25" s="12">
        <f t="shared" ref="K25:K36" si="8">TRUNC(E25+G25+I25,1)</f>
        <v>0</v>
      </c>
      <c r="L25" s="13">
        <f t="shared" ref="L25:L36" si="9">TRUNC(F25+H25+J25,1)</f>
        <v>0</v>
      </c>
      <c r="M25" s="8" t="s">
        <v>52</v>
      </c>
      <c r="N25" s="2" t="s">
        <v>79</v>
      </c>
      <c r="O25" s="2" t="s">
        <v>359</v>
      </c>
      <c r="P25" s="2" t="s">
        <v>64</v>
      </c>
      <c r="Q25" s="2" t="s">
        <v>64</v>
      </c>
      <c r="R25" s="2" t="s">
        <v>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360</v>
      </c>
      <c r="AX25" s="2" t="s">
        <v>52</v>
      </c>
      <c r="AY25" s="2" t="s">
        <v>52</v>
      </c>
    </row>
    <row r="26" spans="1:51" ht="30" customHeight="1">
      <c r="A26" s="8" t="s">
        <v>356</v>
      </c>
      <c r="B26" s="8" t="s">
        <v>361</v>
      </c>
      <c r="C26" s="8" t="s">
        <v>358</v>
      </c>
      <c r="D26" s="9">
        <v>8.9999999999999993E-3</v>
      </c>
      <c r="E26" s="12">
        <f>단가대비표!O29</f>
        <v>0</v>
      </c>
      <c r="F26" s="13">
        <f t="shared" si="5"/>
        <v>0</v>
      </c>
      <c r="G26" s="12">
        <f>단가대비표!P29</f>
        <v>0</v>
      </c>
      <c r="H26" s="13">
        <f t="shared" si="6"/>
        <v>0</v>
      </c>
      <c r="I26" s="12">
        <f>단가대비표!V29</f>
        <v>0</v>
      </c>
      <c r="J26" s="13">
        <f t="shared" si="7"/>
        <v>0</v>
      </c>
      <c r="K26" s="12">
        <f t="shared" si="8"/>
        <v>0</v>
      </c>
      <c r="L26" s="13">
        <f t="shared" si="9"/>
        <v>0</v>
      </c>
      <c r="M26" s="8" t="s">
        <v>52</v>
      </c>
      <c r="N26" s="2" t="s">
        <v>79</v>
      </c>
      <c r="O26" s="2" t="s">
        <v>362</v>
      </c>
      <c r="P26" s="2" t="s">
        <v>64</v>
      </c>
      <c r="Q26" s="2" t="s">
        <v>64</v>
      </c>
      <c r="R26" s="2" t="s">
        <v>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52</v>
      </c>
      <c r="AW26" s="2" t="s">
        <v>363</v>
      </c>
      <c r="AX26" s="2" t="s">
        <v>52</v>
      </c>
      <c r="AY26" s="2" t="s">
        <v>52</v>
      </c>
    </row>
    <row r="27" spans="1:51" ht="30" customHeight="1">
      <c r="A27" s="8" t="s">
        <v>364</v>
      </c>
      <c r="B27" s="8" t="s">
        <v>365</v>
      </c>
      <c r="C27" s="8" t="s">
        <v>132</v>
      </c>
      <c r="D27" s="9">
        <v>8.9499999999999996E-2</v>
      </c>
      <c r="E27" s="12">
        <f>단가대비표!O30</f>
        <v>0</v>
      </c>
      <c r="F27" s="13">
        <f t="shared" si="5"/>
        <v>0</v>
      </c>
      <c r="G27" s="12">
        <f>단가대비표!P30</f>
        <v>0</v>
      </c>
      <c r="H27" s="13">
        <f t="shared" si="6"/>
        <v>0</v>
      </c>
      <c r="I27" s="12">
        <f>단가대비표!V30</f>
        <v>0</v>
      </c>
      <c r="J27" s="13">
        <f t="shared" si="7"/>
        <v>0</v>
      </c>
      <c r="K27" s="12">
        <f t="shared" si="8"/>
        <v>0</v>
      </c>
      <c r="L27" s="13">
        <f t="shared" si="9"/>
        <v>0</v>
      </c>
      <c r="M27" s="8" t="s">
        <v>52</v>
      </c>
      <c r="N27" s="2" t="s">
        <v>79</v>
      </c>
      <c r="O27" s="2" t="s">
        <v>366</v>
      </c>
      <c r="P27" s="2" t="s">
        <v>64</v>
      </c>
      <c r="Q27" s="2" t="s">
        <v>64</v>
      </c>
      <c r="R27" s="2" t="s">
        <v>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367</v>
      </c>
      <c r="AX27" s="2" t="s">
        <v>52</v>
      </c>
      <c r="AY27" s="2" t="s">
        <v>52</v>
      </c>
    </row>
    <row r="28" spans="1:51" ht="30" customHeight="1">
      <c r="A28" s="8" t="s">
        <v>364</v>
      </c>
      <c r="B28" s="8" t="s">
        <v>368</v>
      </c>
      <c r="C28" s="8" t="s">
        <v>132</v>
      </c>
      <c r="D28" s="9">
        <v>4.9200000000000001E-2</v>
      </c>
      <c r="E28" s="12">
        <f>단가대비표!O31</f>
        <v>0</v>
      </c>
      <c r="F28" s="13">
        <f t="shared" si="5"/>
        <v>0</v>
      </c>
      <c r="G28" s="12">
        <f>단가대비표!P31</f>
        <v>0</v>
      </c>
      <c r="H28" s="13">
        <f t="shared" si="6"/>
        <v>0</v>
      </c>
      <c r="I28" s="12">
        <f>단가대비표!V31</f>
        <v>0</v>
      </c>
      <c r="J28" s="13">
        <f t="shared" si="7"/>
        <v>0</v>
      </c>
      <c r="K28" s="12">
        <f t="shared" si="8"/>
        <v>0</v>
      </c>
      <c r="L28" s="13">
        <f t="shared" si="9"/>
        <v>0</v>
      </c>
      <c r="M28" s="8" t="s">
        <v>52</v>
      </c>
      <c r="N28" s="2" t="s">
        <v>79</v>
      </c>
      <c r="O28" s="2" t="s">
        <v>369</v>
      </c>
      <c r="P28" s="2" t="s">
        <v>64</v>
      </c>
      <c r="Q28" s="2" t="s">
        <v>64</v>
      </c>
      <c r="R28" s="2" t="s">
        <v>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370</v>
      </c>
      <c r="AX28" s="2" t="s">
        <v>52</v>
      </c>
      <c r="AY28" s="2" t="s">
        <v>52</v>
      </c>
    </row>
    <row r="29" spans="1:51" ht="30" customHeight="1">
      <c r="A29" s="8" t="s">
        <v>371</v>
      </c>
      <c r="B29" s="8" t="s">
        <v>372</v>
      </c>
      <c r="C29" s="8" t="s">
        <v>132</v>
      </c>
      <c r="D29" s="9">
        <v>0.1628</v>
      </c>
      <c r="E29" s="12">
        <f>단가대비표!O32</f>
        <v>0</v>
      </c>
      <c r="F29" s="13">
        <f t="shared" si="5"/>
        <v>0</v>
      </c>
      <c r="G29" s="12">
        <f>단가대비표!P32</f>
        <v>0</v>
      </c>
      <c r="H29" s="13">
        <f t="shared" si="6"/>
        <v>0</v>
      </c>
      <c r="I29" s="12">
        <f>단가대비표!V32</f>
        <v>0</v>
      </c>
      <c r="J29" s="13">
        <f t="shared" si="7"/>
        <v>0</v>
      </c>
      <c r="K29" s="12">
        <f t="shared" si="8"/>
        <v>0</v>
      </c>
      <c r="L29" s="13">
        <f t="shared" si="9"/>
        <v>0</v>
      </c>
      <c r="M29" s="8" t="s">
        <v>52</v>
      </c>
      <c r="N29" s="2" t="s">
        <v>79</v>
      </c>
      <c r="O29" s="2" t="s">
        <v>373</v>
      </c>
      <c r="P29" s="2" t="s">
        <v>64</v>
      </c>
      <c r="Q29" s="2" t="s">
        <v>64</v>
      </c>
      <c r="R29" s="2" t="s">
        <v>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374</v>
      </c>
      <c r="AX29" s="2" t="s">
        <v>52</v>
      </c>
      <c r="AY29" s="2" t="s">
        <v>52</v>
      </c>
    </row>
    <row r="30" spans="1:51" ht="30" customHeight="1">
      <c r="A30" s="8" t="s">
        <v>371</v>
      </c>
      <c r="B30" s="8" t="s">
        <v>368</v>
      </c>
      <c r="C30" s="8" t="s">
        <v>132</v>
      </c>
      <c r="D30" s="9">
        <v>1.6299999999999999E-2</v>
      </c>
      <c r="E30" s="12">
        <f>단가대비표!O33</f>
        <v>0</v>
      </c>
      <c r="F30" s="13">
        <f t="shared" si="5"/>
        <v>0</v>
      </c>
      <c r="G30" s="12">
        <f>단가대비표!P33</f>
        <v>0</v>
      </c>
      <c r="H30" s="13">
        <f t="shared" si="6"/>
        <v>0</v>
      </c>
      <c r="I30" s="12">
        <f>단가대비표!V33</f>
        <v>0</v>
      </c>
      <c r="J30" s="13">
        <f t="shared" si="7"/>
        <v>0</v>
      </c>
      <c r="K30" s="12">
        <f t="shared" si="8"/>
        <v>0</v>
      </c>
      <c r="L30" s="13">
        <f t="shared" si="9"/>
        <v>0</v>
      </c>
      <c r="M30" s="8" t="s">
        <v>52</v>
      </c>
      <c r="N30" s="2" t="s">
        <v>79</v>
      </c>
      <c r="O30" s="2" t="s">
        <v>375</v>
      </c>
      <c r="P30" s="2" t="s">
        <v>64</v>
      </c>
      <c r="Q30" s="2" t="s">
        <v>64</v>
      </c>
      <c r="R30" s="2" t="s">
        <v>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376</v>
      </c>
      <c r="AX30" s="2" t="s">
        <v>52</v>
      </c>
      <c r="AY30" s="2" t="s">
        <v>52</v>
      </c>
    </row>
    <row r="31" spans="1:51" ht="30" customHeight="1">
      <c r="A31" s="8" t="s">
        <v>377</v>
      </c>
      <c r="B31" s="8" t="s">
        <v>378</v>
      </c>
      <c r="C31" s="8" t="s">
        <v>132</v>
      </c>
      <c r="D31" s="9">
        <v>7.7299999999999994E-2</v>
      </c>
      <c r="E31" s="12">
        <f>단가대비표!O34</f>
        <v>0</v>
      </c>
      <c r="F31" s="13">
        <f t="shared" si="5"/>
        <v>0</v>
      </c>
      <c r="G31" s="12">
        <f>단가대비표!P34</f>
        <v>0</v>
      </c>
      <c r="H31" s="13">
        <f t="shared" si="6"/>
        <v>0</v>
      </c>
      <c r="I31" s="12">
        <f>단가대비표!V34</f>
        <v>0</v>
      </c>
      <c r="J31" s="13">
        <f t="shared" si="7"/>
        <v>0</v>
      </c>
      <c r="K31" s="12">
        <f t="shared" si="8"/>
        <v>0</v>
      </c>
      <c r="L31" s="13">
        <f t="shared" si="9"/>
        <v>0</v>
      </c>
      <c r="M31" s="8" t="s">
        <v>52</v>
      </c>
      <c r="N31" s="2" t="s">
        <v>79</v>
      </c>
      <c r="O31" s="2" t="s">
        <v>379</v>
      </c>
      <c r="P31" s="2" t="s">
        <v>64</v>
      </c>
      <c r="Q31" s="2" t="s">
        <v>64</v>
      </c>
      <c r="R31" s="2" t="s">
        <v>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52</v>
      </c>
      <c r="AW31" s="2" t="s">
        <v>380</v>
      </c>
      <c r="AX31" s="2" t="s">
        <v>52</v>
      </c>
      <c r="AY31" s="2" t="s">
        <v>52</v>
      </c>
    </row>
    <row r="32" spans="1:51" ht="30" customHeight="1">
      <c r="A32" s="8" t="s">
        <v>381</v>
      </c>
      <c r="B32" s="8" t="s">
        <v>382</v>
      </c>
      <c r="C32" s="8" t="s">
        <v>132</v>
      </c>
      <c r="D32" s="9">
        <v>8.9999999999999993E-3</v>
      </c>
      <c r="E32" s="12">
        <f>단가대비표!O35</f>
        <v>0</v>
      </c>
      <c r="F32" s="13">
        <f t="shared" si="5"/>
        <v>0</v>
      </c>
      <c r="G32" s="12">
        <f>단가대비표!P35</f>
        <v>0</v>
      </c>
      <c r="H32" s="13">
        <f t="shared" si="6"/>
        <v>0</v>
      </c>
      <c r="I32" s="12">
        <f>단가대비표!V35</f>
        <v>0</v>
      </c>
      <c r="J32" s="13">
        <f t="shared" si="7"/>
        <v>0</v>
      </c>
      <c r="K32" s="12">
        <f t="shared" si="8"/>
        <v>0</v>
      </c>
      <c r="L32" s="13">
        <f t="shared" si="9"/>
        <v>0</v>
      </c>
      <c r="M32" s="8" t="s">
        <v>52</v>
      </c>
      <c r="N32" s="2" t="s">
        <v>79</v>
      </c>
      <c r="O32" s="2" t="s">
        <v>383</v>
      </c>
      <c r="P32" s="2" t="s">
        <v>64</v>
      </c>
      <c r="Q32" s="2" t="s">
        <v>64</v>
      </c>
      <c r="R32" s="2" t="s">
        <v>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384</v>
      </c>
      <c r="AX32" s="2" t="s">
        <v>52</v>
      </c>
      <c r="AY32" s="2" t="s">
        <v>52</v>
      </c>
    </row>
    <row r="33" spans="1:51" ht="30" customHeight="1">
      <c r="A33" s="8" t="s">
        <v>385</v>
      </c>
      <c r="B33" s="8" t="s">
        <v>386</v>
      </c>
      <c r="C33" s="8" t="s">
        <v>132</v>
      </c>
      <c r="D33" s="9">
        <v>8.0999999999999996E-3</v>
      </c>
      <c r="E33" s="12">
        <f>단가대비표!O36</f>
        <v>0</v>
      </c>
      <c r="F33" s="13">
        <f t="shared" si="5"/>
        <v>0</v>
      </c>
      <c r="G33" s="12">
        <f>단가대비표!P36</f>
        <v>0</v>
      </c>
      <c r="H33" s="13">
        <f t="shared" si="6"/>
        <v>0</v>
      </c>
      <c r="I33" s="12">
        <f>단가대비표!V36</f>
        <v>0</v>
      </c>
      <c r="J33" s="13">
        <f t="shared" si="7"/>
        <v>0</v>
      </c>
      <c r="K33" s="12">
        <f t="shared" si="8"/>
        <v>0</v>
      </c>
      <c r="L33" s="13">
        <f t="shared" si="9"/>
        <v>0</v>
      </c>
      <c r="M33" s="8" t="s">
        <v>52</v>
      </c>
      <c r="N33" s="2" t="s">
        <v>79</v>
      </c>
      <c r="O33" s="2" t="s">
        <v>387</v>
      </c>
      <c r="P33" s="2" t="s">
        <v>64</v>
      </c>
      <c r="Q33" s="2" t="s">
        <v>64</v>
      </c>
      <c r="R33" s="2" t="s">
        <v>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388</v>
      </c>
      <c r="AX33" s="2" t="s">
        <v>52</v>
      </c>
      <c r="AY33" s="2" t="s">
        <v>52</v>
      </c>
    </row>
    <row r="34" spans="1:51" ht="30" customHeight="1">
      <c r="A34" s="8" t="s">
        <v>389</v>
      </c>
      <c r="B34" s="8" t="s">
        <v>390</v>
      </c>
      <c r="C34" s="8" t="s">
        <v>132</v>
      </c>
      <c r="D34" s="9">
        <v>4.1000000000000003E-3</v>
      </c>
      <c r="E34" s="12">
        <f>단가대비표!O37</f>
        <v>0</v>
      </c>
      <c r="F34" s="13">
        <f t="shared" si="5"/>
        <v>0</v>
      </c>
      <c r="G34" s="12">
        <f>단가대비표!P37</f>
        <v>0</v>
      </c>
      <c r="H34" s="13">
        <f t="shared" si="6"/>
        <v>0</v>
      </c>
      <c r="I34" s="12">
        <f>단가대비표!V37</f>
        <v>0</v>
      </c>
      <c r="J34" s="13">
        <f t="shared" si="7"/>
        <v>0</v>
      </c>
      <c r="K34" s="12">
        <f t="shared" si="8"/>
        <v>0</v>
      </c>
      <c r="L34" s="13">
        <f t="shared" si="9"/>
        <v>0</v>
      </c>
      <c r="M34" s="8" t="s">
        <v>52</v>
      </c>
      <c r="N34" s="2" t="s">
        <v>79</v>
      </c>
      <c r="O34" s="2" t="s">
        <v>391</v>
      </c>
      <c r="P34" s="2" t="s">
        <v>64</v>
      </c>
      <c r="Q34" s="2" t="s">
        <v>64</v>
      </c>
      <c r="R34" s="2" t="s">
        <v>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392</v>
      </c>
      <c r="AX34" s="2" t="s">
        <v>52</v>
      </c>
      <c r="AY34" s="2" t="s">
        <v>52</v>
      </c>
    </row>
    <row r="35" spans="1:51" ht="30" customHeight="1">
      <c r="A35" s="8" t="s">
        <v>322</v>
      </c>
      <c r="B35" s="8" t="s">
        <v>323</v>
      </c>
      <c r="C35" s="8" t="s">
        <v>324</v>
      </c>
      <c r="D35" s="9">
        <v>0.04</v>
      </c>
      <c r="E35" s="12">
        <f>단가대비표!O80</f>
        <v>0</v>
      </c>
      <c r="F35" s="13">
        <f t="shared" si="5"/>
        <v>0</v>
      </c>
      <c r="G35" s="12">
        <f>단가대비표!P80</f>
        <v>0</v>
      </c>
      <c r="H35" s="13">
        <f t="shared" si="6"/>
        <v>0</v>
      </c>
      <c r="I35" s="12">
        <f>단가대비표!V80</f>
        <v>0</v>
      </c>
      <c r="J35" s="13">
        <f t="shared" si="7"/>
        <v>0</v>
      </c>
      <c r="K35" s="12">
        <f t="shared" si="8"/>
        <v>0</v>
      </c>
      <c r="L35" s="13">
        <f t="shared" si="9"/>
        <v>0</v>
      </c>
      <c r="M35" s="8" t="s">
        <v>52</v>
      </c>
      <c r="N35" s="2" t="s">
        <v>79</v>
      </c>
      <c r="O35" s="2" t="s">
        <v>325</v>
      </c>
      <c r="P35" s="2" t="s">
        <v>64</v>
      </c>
      <c r="Q35" s="2" t="s">
        <v>64</v>
      </c>
      <c r="R35" s="2" t="s">
        <v>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52</v>
      </c>
      <c r="AW35" s="2" t="s">
        <v>393</v>
      </c>
      <c r="AX35" s="2" t="s">
        <v>52</v>
      </c>
      <c r="AY35" s="2" t="s">
        <v>52</v>
      </c>
    </row>
    <row r="36" spans="1:51" ht="30" customHeight="1">
      <c r="A36" s="8" t="s">
        <v>327</v>
      </c>
      <c r="B36" s="8" t="s">
        <v>323</v>
      </c>
      <c r="C36" s="8" t="s">
        <v>324</v>
      </c>
      <c r="D36" s="9">
        <v>0.01</v>
      </c>
      <c r="E36" s="12">
        <f>단가대비표!O78</f>
        <v>0</v>
      </c>
      <c r="F36" s="13">
        <f t="shared" si="5"/>
        <v>0</v>
      </c>
      <c r="G36" s="12">
        <f>단가대비표!P78</f>
        <v>0</v>
      </c>
      <c r="H36" s="13">
        <f t="shared" si="6"/>
        <v>0</v>
      </c>
      <c r="I36" s="12">
        <f>단가대비표!V78</f>
        <v>0</v>
      </c>
      <c r="J36" s="13">
        <f t="shared" si="7"/>
        <v>0</v>
      </c>
      <c r="K36" s="12">
        <f t="shared" si="8"/>
        <v>0</v>
      </c>
      <c r="L36" s="13">
        <f t="shared" si="9"/>
        <v>0</v>
      </c>
      <c r="M36" s="8" t="s">
        <v>52</v>
      </c>
      <c r="N36" s="2" t="s">
        <v>79</v>
      </c>
      <c r="O36" s="2" t="s">
        <v>328</v>
      </c>
      <c r="P36" s="2" t="s">
        <v>64</v>
      </c>
      <c r="Q36" s="2" t="s">
        <v>64</v>
      </c>
      <c r="R36" s="2" t="s">
        <v>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52</v>
      </c>
      <c r="AW36" s="2" t="s">
        <v>394</v>
      </c>
      <c r="AX36" s="2" t="s">
        <v>52</v>
      </c>
      <c r="AY36" s="2" t="s">
        <v>52</v>
      </c>
    </row>
    <row r="37" spans="1:51" ht="30" customHeight="1">
      <c r="A37" s="8" t="s">
        <v>347</v>
      </c>
      <c r="B37" s="8" t="s">
        <v>52</v>
      </c>
      <c r="C37" s="8" t="s">
        <v>52</v>
      </c>
      <c r="D37" s="9"/>
      <c r="E37" s="12"/>
      <c r="F37" s="13">
        <f>TRUNC(SUMIF(N25:N36, N24, F25:F36),0)</f>
        <v>0</v>
      </c>
      <c r="G37" s="12"/>
      <c r="H37" s="13">
        <f>TRUNC(SUMIF(N25:N36, N24, H25:H36),0)</f>
        <v>0</v>
      </c>
      <c r="I37" s="12"/>
      <c r="J37" s="13">
        <f>TRUNC(SUMIF(N25:N36, N24, J25:J36),0)</f>
        <v>0</v>
      </c>
      <c r="K37" s="12"/>
      <c r="L37" s="13">
        <f>F37+H37+J37</f>
        <v>0</v>
      </c>
      <c r="M37" s="8" t="s">
        <v>52</v>
      </c>
      <c r="N37" s="2" t="s">
        <v>72</v>
      </c>
      <c r="O37" s="2" t="s">
        <v>72</v>
      </c>
      <c r="P37" s="2" t="s">
        <v>52</v>
      </c>
      <c r="Q37" s="2" t="s">
        <v>52</v>
      </c>
      <c r="R37" s="2" t="s">
        <v>52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52</v>
      </c>
      <c r="AX37" s="2" t="s">
        <v>52</v>
      </c>
      <c r="AY37" s="2" t="s">
        <v>52</v>
      </c>
    </row>
    <row r="38" spans="1:51" ht="30" customHeight="1">
      <c r="A38" s="9"/>
      <c r="B38" s="9"/>
      <c r="C38" s="9"/>
      <c r="D38" s="9"/>
      <c r="E38" s="12"/>
      <c r="F38" s="13"/>
      <c r="G38" s="12"/>
      <c r="H38" s="13"/>
      <c r="I38" s="12"/>
      <c r="J38" s="13"/>
      <c r="K38" s="12"/>
      <c r="L38" s="13"/>
      <c r="M38" s="9"/>
    </row>
    <row r="39" spans="1:51" ht="30" customHeight="1">
      <c r="A39" s="108" t="s">
        <v>395</v>
      </c>
      <c r="B39" s="108"/>
      <c r="C39" s="108"/>
      <c r="D39" s="108"/>
      <c r="E39" s="109"/>
      <c r="F39" s="110"/>
      <c r="G39" s="109"/>
      <c r="H39" s="110"/>
      <c r="I39" s="109"/>
      <c r="J39" s="110"/>
      <c r="K39" s="109"/>
      <c r="L39" s="110"/>
      <c r="M39" s="108"/>
      <c r="N39" s="1" t="s">
        <v>83</v>
      </c>
    </row>
    <row r="40" spans="1:51" ht="30" customHeight="1">
      <c r="A40" s="8" t="s">
        <v>356</v>
      </c>
      <c r="B40" s="8" t="s">
        <v>357</v>
      </c>
      <c r="C40" s="8" t="s">
        <v>358</v>
      </c>
      <c r="D40" s="9">
        <v>4.48E-2</v>
      </c>
      <c r="E40" s="12">
        <f>단가대비표!O28</f>
        <v>0</v>
      </c>
      <c r="F40" s="13">
        <f t="shared" ref="F40:F51" si="10">TRUNC(E40*D40,1)</f>
        <v>0</v>
      </c>
      <c r="G40" s="12">
        <f>단가대비표!P28</f>
        <v>0</v>
      </c>
      <c r="H40" s="13">
        <f t="shared" ref="H40:H51" si="11">TRUNC(G40*D40,1)</f>
        <v>0</v>
      </c>
      <c r="I40" s="12">
        <f>단가대비표!V28</f>
        <v>0</v>
      </c>
      <c r="J40" s="13">
        <f t="shared" ref="J40:J51" si="12">TRUNC(I40*D40,1)</f>
        <v>0</v>
      </c>
      <c r="K40" s="12">
        <f t="shared" ref="K40:K51" si="13">TRUNC(E40+G40+I40,1)</f>
        <v>0</v>
      </c>
      <c r="L40" s="13">
        <f t="shared" ref="L40:L51" si="14">TRUNC(F40+H40+J40,1)</f>
        <v>0</v>
      </c>
      <c r="M40" s="8" t="s">
        <v>52</v>
      </c>
      <c r="N40" s="2" t="s">
        <v>83</v>
      </c>
      <c r="O40" s="2" t="s">
        <v>359</v>
      </c>
      <c r="P40" s="2" t="s">
        <v>64</v>
      </c>
      <c r="Q40" s="2" t="s">
        <v>64</v>
      </c>
      <c r="R40" s="2" t="s">
        <v>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396</v>
      </c>
      <c r="AX40" s="2" t="s">
        <v>52</v>
      </c>
      <c r="AY40" s="2" t="s">
        <v>52</v>
      </c>
    </row>
    <row r="41" spans="1:51" ht="30" customHeight="1">
      <c r="A41" s="8" t="s">
        <v>356</v>
      </c>
      <c r="B41" s="8" t="s">
        <v>361</v>
      </c>
      <c r="C41" s="8" t="s">
        <v>358</v>
      </c>
      <c r="D41" s="9">
        <v>8.9999999999999993E-3</v>
      </c>
      <c r="E41" s="12">
        <f>단가대비표!O29</f>
        <v>0</v>
      </c>
      <c r="F41" s="13">
        <f t="shared" si="10"/>
        <v>0</v>
      </c>
      <c r="G41" s="12">
        <f>단가대비표!P29</f>
        <v>0</v>
      </c>
      <c r="H41" s="13">
        <f t="shared" si="11"/>
        <v>0</v>
      </c>
      <c r="I41" s="12">
        <f>단가대비표!V29</f>
        <v>0</v>
      </c>
      <c r="J41" s="13">
        <f t="shared" si="12"/>
        <v>0</v>
      </c>
      <c r="K41" s="12">
        <f t="shared" si="13"/>
        <v>0</v>
      </c>
      <c r="L41" s="13">
        <f t="shared" si="14"/>
        <v>0</v>
      </c>
      <c r="M41" s="8" t="s">
        <v>52</v>
      </c>
      <c r="N41" s="2" t="s">
        <v>83</v>
      </c>
      <c r="O41" s="2" t="s">
        <v>362</v>
      </c>
      <c r="P41" s="2" t="s">
        <v>64</v>
      </c>
      <c r="Q41" s="2" t="s">
        <v>64</v>
      </c>
      <c r="R41" s="2" t="s">
        <v>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397</v>
      </c>
      <c r="AX41" s="2" t="s">
        <v>52</v>
      </c>
      <c r="AY41" s="2" t="s">
        <v>52</v>
      </c>
    </row>
    <row r="42" spans="1:51" ht="30" customHeight="1">
      <c r="A42" s="8" t="s">
        <v>364</v>
      </c>
      <c r="B42" s="8" t="s">
        <v>365</v>
      </c>
      <c r="C42" s="8" t="s">
        <v>132</v>
      </c>
      <c r="D42" s="9">
        <v>8.9499999999999996E-2</v>
      </c>
      <c r="E42" s="12">
        <f>단가대비표!O30</f>
        <v>0</v>
      </c>
      <c r="F42" s="13">
        <f t="shared" si="10"/>
        <v>0</v>
      </c>
      <c r="G42" s="12">
        <f>단가대비표!P30</f>
        <v>0</v>
      </c>
      <c r="H42" s="13">
        <f t="shared" si="11"/>
        <v>0</v>
      </c>
      <c r="I42" s="12">
        <f>단가대비표!V30</f>
        <v>0</v>
      </c>
      <c r="J42" s="13">
        <f t="shared" si="12"/>
        <v>0</v>
      </c>
      <c r="K42" s="12">
        <f t="shared" si="13"/>
        <v>0</v>
      </c>
      <c r="L42" s="13">
        <f t="shared" si="14"/>
        <v>0</v>
      </c>
      <c r="M42" s="8" t="s">
        <v>52</v>
      </c>
      <c r="N42" s="2" t="s">
        <v>83</v>
      </c>
      <c r="O42" s="2" t="s">
        <v>366</v>
      </c>
      <c r="P42" s="2" t="s">
        <v>64</v>
      </c>
      <c r="Q42" s="2" t="s">
        <v>64</v>
      </c>
      <c r="R42" s="2" t="s">
        <v>63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398</v>
      </c>
      <c r="AX42" s="2" t="s">
        <v>52</v>
      </c>
      <c r="AY42" s="2" t="s">
        <v>52</v>
      </c>
    </row>
    <row r="43" spans="1:51" ht="30" customHeight="1">
      <c r="A43" s="8" t="s">
        <v>364</v>
      </c>
      <c r="B43" s="8" t="s">
        <v>368</v>
      </c>
      <c r="C43" s="8" t="s">
        <v>132</v>
      </c>
      <c r="D43" s="9">
        <v>4.9200000000000001E-2</v>
      </c>
      <c r="E43" s="12">
        <f>단가대비표!O31</f>
        <v>0</v>
      </c>
      <c r="F43" s="13">
        <f t="shared" si="10"/>
        <v>0</v>
      </c>
      <c r="G43" s="12">
        <f>단가대비표!P31</f>
        <v>0</v>
      </c>
      <c r="H43" s="13">
        <f t="shared" si="11"/>
        <v>0</v>
      </c>
      <c r="I43" s="12">
        <f>단가대비표!V31</f>
        <v>0</v>
      </c>
      <c r="J43" s="13">
        <f t="shared" si="12"/>
        <v>0</v>
      </c>
      <c r="K43" s="12">
        <f t="shared" si="13"/>
        <v>0</v>
      </c>
      <c r="L43" s="13">
        <f t="shared" si="14"/>
        <v>0</v>
      </c>
      <c r="M43" s="8" t="s">
        <v>52</v>
      </c>
      <c r="N43" s="2" t="s">
        <v>83</v>
      </c>
      <c r="O43" s="2" t="s">
        <v>369</v>
      </c>
      <c r="P43" s="2" t="s">
        <v>64</v>
      </c>
      <c r="Q43" s="2" t="s">
        <v>64</v>
      </c>
      <c r="R43" s="2" t="s">
        <v>63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399</v>
      </c>
      <c r="AX43" s="2" t="s">
        <v>52</v>
      </c>
      <c r="AY43" s="2" t="s">
        <v>52</v>
      </c>
    </row>
    <row r="44" spans="1:51" ht="30" customHeight="1">
      <c r="A44" s="8" t="s">
        <v>371</v>
      </c>
      <c r="B44" s="8" t="s">
        <v>372</v>
      </c>
      <c r="C44" s="8" t="s">
        <v>132</v>
      </c>
      <c r="D44" s="9">
        <v>0.1628</v>
      </c>
      <c r="E44" s="12">
        <f>단가대비표!O32</f>
        <v>0</v>
      </c>
      <c r="F44" s="13">
        <f t="shared" si="10"/>
        <v>0</v>
      </c>
      <c r="G44" s="12">
        <f>단가대비표!P32</f>
        <v>0</v>
      </c>
      <c r="H44" s="13">
        <f t="shared" si="11"/>
        <v>0</v>
      </c>
      <c r="I44" s="12">
        <f>단가대비표!V32</f>
        <v>0</v>
      </c>
      <c r="J44" s="13">
        <f t="shared" si="12"/>
        <v>0</v>
      </c>
      <c r="K44" s="12">
        <f t="shared" si="13"/>
        <v>0</v>
      </c>
      <c r="L44" s="13">
        <f t="shared" si="14"/>
        <v>0</v>
      </c>
      <c r="M44" s="8" t="s">
        <v>52</v>
      </c>
      <c r="N44" s="2" t="s">
        <v>83</v>
      </c>
      <c r="O44" s="2" t="s">
        <v>373</v>
      </c>
      <c r="P44" s="2" t="s">
        <v>64</v>
      </c>
      <c r="Q44" s="2" t="s">
        <v>64</v>
      </c>
      <c r="R44" s="2" t="s">
        <v>63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400</v>
      </c>
      <c r="AX44" s="2" t="s">
        <v>52</v>
      </c>
      <c r="AY44" s="2" t="s">
        <v>52</v>
      </c>
    </row>
    <row r="45" spans="1:51" ht="30" customHeight="1">
      <c r="A45" s="8" t="s">
        <v>371</v>
      </c>
      <c r="B45" s="8" t="s">
        <v>368</v>
      </c>
      <c r="C45" s="8" t="s">
        <v>132</v>
      </c>
      <c r="D45" s="9">
        <v>1.6299999999999999E-2</v>
      </c>
      <c r="E45" s="12">
        <f>단가대비표!O33</f>
        <v>0</v>
      </c>
      <c r="F45" s="13">
        <f t="shared" si="10"/>
        <v>0</v>
      </c>
      <c r="G45" s="12">
        <f>단가대비표!P33</f>
        <v>0</v>
      </c>
      <c r="H45" s="13">
        <f t="shared" si="11"/>
        <v>0</v>
      </c>
      <c r="I45" s="12">
        <f>단가대비표!V33</f>
        <v>0</v>
      </c>
      <c r="J45" s="13">
        <f t="shared" si="12"/>
        <v>0</v>
      </c>
      <c r="K45" s="12">
        <f t="shared" si="13"/>
        <v>0</v>
      </c>
      <c r="L45" s="13">
        <f t="shared" si="14"/>
        <v>0</v>
      </c>
      <c r="M45" s="8" t="s">
        <v>52</v>
      </c>
      <c r="N45" s="2" t="s">
        <v>83</v>
      </c>
      <c r="O45" s="2" t="s">
        <v>375</v>
      </c>
      <c r="P45" s="2" t="s">
        <v>64</v>
      </c>
      <c r="Q45" s="2" t="s">
        <v>64</v>
      </c>
      <c r="R45" s="2" t="s">
        <v>63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401</v>
      </c>
      <c r="AX45" s="2" t="s">
        <v>52</v>
      </c>
      <c r="AY45" s="2" t="s">
        <v>52</v>
      </c>
    </row>
    <row r="46" spans="1:51" ht="30" customHeight="1">
      <c r="A46" s="8" t="s">
        <v>377</v>
      </c>
      <c r="B46" s="8" t="s">
        <v>378</v>
      </c>
      <c r="C46" s="8" t="s">
        <v>132</v>
      </c>
      <c r="D46" s="9">
        <v>7.7299999999999994E-2</v>
      </c>
      <c r="E46" s="12">
        <f>단가대비표!O34</f>
        <v>0</v>
      </c>
      <c r="F46" s="13">
        <f t="shared" si="10"/>
        <v>0</v>
      </c>
      <c r="G46" s="12">
        <f>단가대비표!P34</f>
        <v>0</v>
      </c>
      <c r="H46" s="13">
        <f t="shared" si="11"/>
        <v>0</v>
      </c>
      <c r="I46" s="12">
        <f>단가대비표!V34</f>
        <v>0</v>
      </c>
      <c r="J46" s="13">
        <f t="shared" si="12"/>
        <v>0</v>
      </c>
      <c r="K46" s="12">
        <f t="shared" si="13"/>
        <v>0</v>
      </c>
      <c r="L46" s="13">
        <f t="shared" si="14"/>
        <v>0</v>
      </c>
      <c r="M46" s="8" t="s">
        <v>52</v>
      </c>
      <c r="N46" s="2" t="s">
        <v>83</v>
      </c>
      <c r="O46" s="2" t="s">
        <v>379</v>
      </c>
      <c r="P46" s="2" t="s">
        <v>64</v>
      </c>
      <c r="Q46" s="2" t="s">
        <v>64</v>
      </c>
      <c r="R46" s="2" t="s">
        <v>63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52</v>
      </c>
      <c r="AW46" s="2" t="s">
        <v>402</v>
      </c>
      <c r="AX46" s="2" t="s">
        <v>52</v>
      </c>
      <c r="AY46" s="2" t="s">
        <v>52</v>
      </c>
    </row>
    <row r="47" spans="1:51" ht="30" customHeight="1">
      <c r="A47" s="8" t="s">
        <v>381</v>
      </c>
      <c r="B47" s="8" t="s">
        <v>382</v>
      </c>
      <c r="C47" s="8" t="s">
        <v>132</v>
      </c>
      <c r="D47" s="9">
        <v>8.9999999999999993E-3</v>
      </c>
      <c r="E47" s="12">
        <f>단가대비표!O35</f>
        <v>0</v>
      </c>
      <c r="F47" s="13">
        <f t="shared" si="10"/>
        <v>0</v>
      </c>
      <c r="G47" s="12">
        <f>단가대비표!P35</f>
        <v>0</v>
      </c>
      <c r="H47" s="13">
        <f t="shared" si="11"/>
        <v>0</v>
      </c>
      <c r="I47" s="12">
        <f>단가대비표!V35</f>
        <v>0</v>
      </c>
      <c r="J47" s="13">
        <f t="shared" si="12"/>
        <v>0</v>
      </c>
      <c r="K47" s="12">
        <f t="shared" si="13"/>
        <v>0</v>
      </c>
      <c r="L47" s="13">
        <f t="shared" si="14"/>
        <v>0</v>
      </c>
      <c r="M47" s="8" t="s">
        <v>52</v>
      </c>
      <c r="N47" s="2" t="s">
        <v>83</v>
      </c>
      <c r="O47" s="2" t="s">
        <v>383</v>
      </c>
      <c r="P47" s="2" t="s">
        <v>64</v>
      </c>
      <c r="Q47" s="2" t="s">
        <v>64</v>
      </c>
      <c r="R47" s="2" t="s">
        <v>63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52</v>
      </c>
      <c r="AW47" s="2" t="s">
        <v>403</v>
      </c>
      <c r="AX47" s="2" t="s">
        <v>52</v>
      </c>
      <c r="AY47" s="2" t="s">
        <v>52</v>
      </c>
    </row>
    <row r="48" spans="1:51" ht="30" customHeight="1">
      <c r="A48" s="8" t="s">
        <v>385</v>
      </c>
      <c r="B48" s="8" t="s">
        <v>386</v>
      </c>
      <c r="C48" s="8" t="s">
        <v>132</v>
      </c>
      <c r="D48" s="9">
        <v>8.0999999999999996E-3</v>
      </c>
      <c r="E48" s="12">
        <f>단가대비표!O36</f>
        <v>0</v>
      </c>
      <c r="F48" s="13">
        <f t="shared" si="10"/>
        <v>0</v>
      </c>
      <c r="G48" s="12">
        <f>단가대비표!P36</f>
        <v>0</v>
      </c>
      <c r="H48" s="13">
        <f t="shared" si="11"/>
        <v>0</v>
      </c>
      <c r="I48" s="12">
        <f>단가대비표!V36</f>
        <v>0</v>
      </c>
      <c r="J48" s="13">
        <f t="shared" si="12"/>
        <v>0</v>
      </c>
      <c r="K48" s="12">
        <f t="shared" si="13"/>
        <v>0</v>
      </c>
      <c r="L48" s="13">
        <f t="shared" si="14"/>
        <v>0</v>
      </c>
      <c r="M48" s="8" t="s">
        <v>52</v>
      </c>
      <c r="N48" s="2" t="s">
        <v>83</v>
      </c>
      <c r="O48" s="2" t="s">
        <v>387</v>
      </c>
      <c r="P48" s="2" t="s">
        <v>64</v>
      </c>
      <c r="Q48" s="2" t="s">
        <v>64</v>
      </c>
      <c r="R48" s="2" t="s">
        <v>63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404</v>
      </c>
      <c r="AX48" s="2" t="s">
        <v>52</v>
      </c>
      <c r="AY48" s="2" t="s">
        <v>52</v>
      </c>
    </row>
    <row r="49" spans="1:51" ht="30" customHeight="1">
      <c r="A49" s="8" t="s">
        <v>389</v>
      </c>
      <c r="B49" s="8" t="s">
        <v>390</v>
      </c>
      <c r="C49" s="8" t="s">
        <v>132</v>
      </c>
      <c r="D49" s="9">
        <v>4.1000000000000003E-3</v>
      </c>
      <c r="E49" s="12">
        <f>단가대비표!O37</f>
        <v>0</v>
      </c>
      <c r="F49" s="13">
        <f t="shared" si="10"/>
        <v>0</v>
      </c>
      <c r="G49" s="12">
        <f>단가대비표!P37</f>
        <v>0</v>
      </c>
      <c r="H49" s="13">
        <f t="shared" si="11"/>
        <v>0</v>
      </c>
      <c r="I49" s="12">
        <f>단가대비표!V37</f>
        <v>0</v>
      </c>
      <c r="J49" s="13">
        <f t="shared" si="12"/>
        <v>0</v>
      </c>
      <c r="K49" s="12">
        <f t="shared" si="13"/>
        <v>0</v>
      </c>
      <c r="L49" s="13">
        <f t="shared" si="14"/>
        <v>0</v>
      </c>
      <c r="M49" s="8" t="s">
        <v>52</v>
      </c>
      <c r="N49" s="2" t="s">
        <v>83</v>
      </c>
      <c r="O49" s="2" t="s">
        <v>391</v>
      </c>
      <c r="P49" s="2" t="s">
        <v>64</v>
      </c>
      <c r="Q49" s="2" t="s">
        <v>64</v>
      </c>
      <c r="R49" s="2" t="s">
        <v>63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405</v>
      </c>
      <c r="AX49" s="2" t="s">
        <v>52</v>
      </c>
      <c r="AY49" s="2" t="s">
        <v>52</v>
      </c>
    </row>
    <row r="50" spans="1:51" ht="30" customHeight="1">
      <c r="A50" s="8" t="s">
        <v>322</v>
      </c>
      <c r="B50" s="8" t="s">
        <v>323</v>
      </c>
      <c r="C50" s="8" t="s">
        <v>324</v>
      </c>
      <c r="D50" s="9">
        <v>0.05</v>
      </c>
      <c r="E50" s="12">
        <f>단가대비표!O80</f>
        <v>0</v>
      </c>
      <c r="F50" s="13">
        <f t="shared" si="10"/>
        <v>0</v>
      </c>
      <c r="G50" s="12">
        <f>단가대비표!P80</f>
        <v>0</v>
      </c>
      <c r="H50" s="13">
        <f t="shared" si="11"/>
        <v>0</v>
      </c>
      <c r="I50" s="12">
        <f>단가대비표!V80</f>
        <v>0</v>
      </c>
      <c r="J50" s="13">
        <f t="shared" si="12"/>
        <v>0</v>
      </c>
      <c r="K50" s="12">
        <f t="shared" si="13"/>
        <v>0</v>
      </c>
      <c r="L50" s="13">
        <f t="shared" si="14"/>
        <v>0</v>
      </c>
      <c r="M50" s="8" t="s">
        <v>52</v>
      </c>
      <c r="N50" s="2" t="s">
        <v>83</v>
      </c>
      <c r="O50" s="2" t="s">
        <v>325</v>
      </c>
      <c r="P50" s="2" t="s">
        <v>64</v>
      </c>
      <c r="Q50" s="2" t="s">
        <v>64</v>
      </c>
      <c r="R50" s="2" t="s">
        <v>63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406</v>
      </c>
      <c r="AX50" s="2" t="s">
        <v>52</v>
      </c>
      <c r="AY50" s="2" t="s">
        <v>52</v>
      </c>
    </row>
    <row r="51" spans="1:51" ht="30" customHeight="1">
      <c r="A51" s="8" t="s">
        <v>327</v>
      </c>
      <c r="B51" s="8" t="s">
        <v>323</v>
      </c>
      <c r="C51" s="8" t="s">
        <v>324</v>
      </c>
      <c r="D51" s="9">
        <v>0.01</v>
      </c>
      <c r="E51" s="12">
        <f>단가대비표!O78</f>
        <v>0</v>
      </c>
      <c r="F51" s="13">
        <f t="shared" si="10"/>
        <v>0</v>
      </c>
      <c r="G51" s="12">
        <f>단가대비표!P78</f>
        <v>0</v>
      </c>
      <c r="H51" s="13">
        <f t="shared" si="11"/>
        <v>0</v>
      </c>
      <c r="I51" s="12">
        <f>단가대비표!V78</f>
        <v>0</v>
      </c>
      <c r="J51" s="13">
        <f t="shared" si="12"/>
        <v>0</v>
      </c>
      <c r="K51" s="12">
        <f t="shared" si="13"/>
        <v>0</v>
      </c>
      <c r="L51" s="13">
        <f t="shared" si="14"/>
        <v>0</v>
      </c>
      <c r="M51" s="8" t="s">
        <v>52</v>
      </c>
      <c r="N51" s="2" t="s">
        <v>83</v>
      </c>
      <c r="O51" s="2" t="s">
        <v>328</v>
      </c>
      <c r="P51" s="2" t="s">
        <v>64</v>
      </c>
      <c r="Q51" s="2" t="s">
        <v>64</v>
      </c>
      <c r="R51" s="2" t="s">
        <v>63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407</v>
      </c>
      <c r="AX51" s="2" t="s">
        <v>52</v>
      </c>
      <c r="AY51" s="2" t="s">
        <v>52</v>
      </c>
    </row>
    <row r="52" spans="1:51" ht="30" customHeight="1">
      <c r="A52" s="8" t="s">
        <v>347</v>
      </c>
      <c r="B52" s="8" t="s">
        <v>52</v>
      </c>
      <c r="C52" s="8" t="s">
        <v>52</v>
      </c>
      <c r="D52" s="9"/>
      <c r="E52" s="12"/>
      <c r="F52" s="13">
        <f>TRUNC(SUMIF(N40:N51, N39, F40:F51),0)</f>
        <v>0</v>
      </c>
      <c r="G52" s="12"/>
      <c r="H52" s="13">
        <f>TRUNC(SUMIF(N40:N51, N39, H40:H51),0)</f>
        <v>0</v>
      </c>
      <c r="I52" s="12"/>
      <c r="J52" s="13">
        <f>TRUNC(SUMIF(N40:N51, N39, J40:J51),0)</f>
        <v>0</v>
      </c>
      <c r="K52" s="12"/>
      <c r="L52" s="13">
        <f>F52+H52+J52</f>
        <v>0</v>
      </c>
      <c r="M52" s="8" t="s">
        <v>52</v>
      </c>
      <c r="N52" s="2" t="s">
        <v>72</v>
      </c>
      <c r="O52" s="2" t="s">
        <v>72</v>
      </c>
      <c r="P52" s="2" t="s">
        <v>52</v>
      </c>
      <c r="Q52" s="2" t="s">
        <v>52</v>
      </c>
      <c r="R52" s="2" t="s">
        <v>52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52</v>
      </c>
      <c r="AX52" s="2" t="s">
        <v>52</v>
      </c>
      <c r="AY52" s="2" t="s">
        <v>52</v>
      </c>
    </row>
    <row r="53" spans="1:51" ht="30" customHeight="1">
      <c r="A53" s="9"/>
      <c r="B53" s="9"/>
      <c r="C53" s="9"/>
      <c r="D53" s="9"/>
      <c r="E53" s="12"/>
      <c r="F53" s="13"/>
      <c r="G53" s="12"/>
      <c r="H53" s="13"/>
      <c r="I53" s="12"/>
      <c r="J53" s="13"/>
      <c r="K53" s="12"/>
      <c r="L53" s="13"/>
      <c r="M53" s="9"/>
    </row>
    <row r="54" spans="1:51" ht="30" customHeight="1">
      <c r="A54" s="108" t="s">
        <v>408</v>
      </c>
      <c r="B54" s="108"/>
      <c r="C54" s="108"/>
      <c r="D54" s="108"/>
      <c r="E54" s="109"/>
      <c r="F54" s="110"/>
      <c r="G54" s="109"/>
      <c r="H54" s="110"/>
      <c r="I54" s="109"/>
      <c r="J54" s="110"/>
      <c r="K54" s="109"/>
      <c r="L54" s="110"/>
      <c r="M54" s="108"/>
      <c r="N54" s="1" t="s">
        <v>87</v>
      </c>
    </row>
    <row r="55" spans="1:51" ht="30" customHeight="1">
      <c r="A55" s="8" t="s">
        <v>327</v>
      </c>
      <c r="B55" s="8" t="s">
        <v>323</v>
      </c>
      <c r="C55" s="8" t="s">
        <v>324</v>
      </c>
      <c r="D55" s="9">
        <v>0.02</v>
      </c>
      <c r="E55" s="12">
        <f>단가대비표!O78</f>
        <v>0</v>
      </c>
      <c r="F55" s="13">
        <f>TRUNC(E55*D55,1)</f>
        <v>0</v>
      </c>
      <c r="G55" s="12">
        <f>단가대비표!P78</f>
        <v>0</v>
      </c>
      <c r="H55" s="13">
        <f>TRUNC(G55*D55,1)</f>
        <v>0</v>
      </c>
      <c r="I55" s="12">
        <f>단가대비표!V78</f>
        <v>0</v>
      </c>
      <c r="J55" s="13">
        <f>TRUNC(I55*D55,1)</f>
        <v>0</v>
      </c>
      <c r="K55" s="12">
        <f>TRUNC(E55+G55+I55,1)</f>
        <v>0</v>
      </c>
      <c r="L55" s="13">
        <f>TRUNC(F55+H55+J55,1)</f>
        <v>0</v>
      </c>
      <c r="M55" s="8" t="s">
        <v>52</v>
      </c>
      <c r="N55" s="2" t="s">
        <v>87</v>
      </c>
      <c r="O55" s="2" t="s">
        <v>328</v>
      </c>
      <c r="P55" s="2" t="s">
        <v>64</v>
      </c>
      <c r="Q55" s="2" t="s">
        <v>64</v>
      </c>
      <c r="R55" s="2" t="s">
        <v>63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409</v>
      </c>
      <c r="AX55" s="2" t="s">
        <v>52</v>
      </c>
      <c r="AY55" s="2" t="s">
        <v>52</v>
      </c>
    </row>
    <row r="56" spans="1:51" ht="30" customHeight="1">
      <c r="A56" s="8" t="s">
        <v>347</v>
      </c>
      <c r="B56" s="8" t="s">
        <v>52</v>
      </c>
      <c r="C56" s="8" t="s">
        <v>52</v>
      </c>
      <c r="D56" s="9"/>
      <c r="E56" s="12"/>
      <c r="F56" s="13">
        <f>TRUNC(SUMIF(N55:N55, N54, F55:F55),0)</f>
        <v>0</v>
      </c>
      <c r="G56" s="12"/>
      <c r="H56" s="13">
        <f>TRUNC(SUMIF(N55:N55, N54, H55:H55),0)</f>
        <v>0</v>
      </c>
      <c r="I56" s="12"/>
      <c r="J56" s="13">
        <f>TRUNC(SUMIF(N55:N55, N54, J55:J55),0)</f>
        <v>0</v>
      </c>
      <c r="K56" s="12"/>
      <c r="L56" s="13">
        <f>F56+H56+J56</f>
        <v>0</v>
      </c>
      <c r="M56" s="8" t="s">
        <v>52</v>
      </c>
      <c r="N56" s="2" t="s">
        <v>72</v>
      </c>
      <c r="O56" s="2" t="s">
        <v>72</v>
      </c>
      <c r="P56" s="2" t="s">
        <v>52</v>
      </c>
      <c r="Q56" s="2" t="s">
        <v>52</v>
      </c>
      <c r="R56" s="2" t="s">
        <v>52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52</v>
      </c>
      <c r="AX56" s="2" t="s">
        <v>52</v>
      </c>
      <c r="AY56" s="2" t="s">
        <v>52</v>
      </c>
    </row>
    <row r="57" spans="1:51" ht="30" customHeight="1">
      <c r="A57" s="9"/>
      <c r="B57" s="9"/>
      <c r="C57" s="9"/>
      <c r="D57" s="9"/>
      <c r="E57" s="12"/>
      <c r="F57" s="13"/>
      <c r="G57" s="12"/>
      <c r="H57" s="13"/>
      <c r="I57" s="12"/>
      <c r="J57" s="13"/>
      <c r="K57" s="12"/>
      <c r="L57" s="13"/>
      <c r="M57" s="9"/>
    </row>
    <row r="58" spans="1:51" ht="30" customHeight="1">
      <c r="A58" s="108" t="s">
        <v>410</v>
      </c>
      <c r="B58" s="108"/>
      <c r="C58" s="108"/>
      <c r="D58" s="108"/>
      <c r="E58" s="109"/>
      <c r="F58" s="110"/>
      <c r="G58" s="109"/>
      <c r="H58" s="110"/>
      <c r="I58" s="109"/>
      <c r="J58" s="110"/>
      <c r="K58" s="109"/>
      <c r="L58" s="110"/>
      <c r="M58" s="108"/>
      <c r="N58" s="1" t="s">
        <v>92</v>
      </c>
    </row>
    <row r="59" spans="1:51" ht="30" customHeight="1">
      <c r="A59" s="8" t="s">
        <v>411</v>
      </c>
      <c r="B59" s="8" t="s">
        <v>412</v>
      </c>
      <c r="C59" s="8" t="s">
        <v>60</v>
      </c>
      <c r="D59" s="9">
        <v>3.464</v>
      </c>
      <c r="E59" s="12">
        <f>일위대가목록!E38</f>
        <v>0</v>
      </c>
      <c r="F59" s="13">
        <f>TRUNC(E59*D59,1)</f>
        <v>0</v>
      </c>
      <c r="G59" s="12">
        <f>일위대가목록!F38</f>
        <v>0</v>
      </c>
      <c r="H59" s="13">
        <f>TRUNC(G59*D59,1)</f>
        <v>0</v>
      </c>
      <c r="I59" s="12">
        <f>일위대가목록!G38</f>
        <v>0</v>
      </c>
      <c r="J59" s="13">
        <f>TRUNC(I59*D59,1)</f>
        <v>0</v>
      </c>
      <c r="K59" s="12">
        <f>TRUNC(E59+G59+I59,1)</f>
        <v>0</v>
      </c>
      <c r="L59" s="13">
        <f>TRUNC(F59+H59+J59,1)</f>
        <v>0</v>
      </c>
      <c r="M59" s="8" t="s">
        <v>413</v>
      </c>
      <c r="N59" s="2" t="s">
        <v>92</v>
      </c>
      <c r="O59" s="2" t="s">
        <v>414</v>
      </c>
      <c r="P59" s="2" t="s">
        <v>63</v>
      </c>
      <c r="Q59" s="2" t="s">
        <v>64</v>
      </c>
      <c r="R59" s="2" t="s">
        <v>64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415</v>
      </c>
      <c r="AX59" s="2" t="s">
        <v>52</v>
      </c>
      <c r="AY59" s="2" t="s">
        <v>52</v>
      </c>
    </row>
    <row r="60" spans="1:51" ht="30" customHeight="1">
      <c r="A60" s="8" t="s">
        <v>416</v>
      </c>
      <c r="B60" s="8" t="s">
        <v>52</v>
      </c>
      <c r="C60" s="8" t="s">
        <v>77</v>
      </c>
      <c r="D60" s="9">
        <v>1</v>
      </c>
      <c r="E60" s="12">
        <f>일위대가목록!E39</f>
        <v>0</v>
      </c>
      <c r="F60" s="13">
        <f>TRUNC(E60*D60,1)</f>
        <v>0</v>
      </c>
      <c r="G60" s="12">
        <f>일위대가목록!F39</f>
        <v>0</v>
      </c>
      <c r="H60" s="13">
        <f>TRUNC(G60*D60,1)</f>
        <v>0</v>
      </c>
      <c r="I60" s="12">
        <f>일위대가목록!G39</f>
        <v>0</v>
      </c>
      <c r="J60" s="13">
        <f>TRUNC(I60*D60,1)</f>
        <v>0</v>
      </c>
      <c r="K60" s="12">
        <f>TRUNC(E60+G60+I60,1)</f>
        <v>0</v>
      </c>
      <c r="L60" s="13">
        <f>TRUNC(F60+H60+J60,1)</f>
        <v>0</v>
      </c>
      <c r="M60" s="8" t="s">
        <v>417</v>
      </c>
      <c r="N60" s="2" t="s">
        <v>92</v>
      </c>
      <c r="O60" s="2" t="s">
        <v>418</v>
      </c>
      <c r="P60" s="2" t="s">
        <v>63</v>
      </c>
      <c r="Q60" s="2" t="s">
        <v>64</v>
      </c>
      <c r="R60" s="2" t="s">
        <v>64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419</v>
      </c>
      <c r="AX60" s="2" t="s">
        <v>52</v>
      </c>
      <c r="AY60" s="2" t="s">
        <v>52</v>
      </c>
    </row>
    <row r="61" spans="1:51" ht="30" customHeight="1">
      <c r="A61" s="8" t="s">
        <v>347</v>
      </c>
      <c r="B61" s="8" t="s">
        <v>52</v>
      </c>
      <c r="C61" s="8" t="s">
        <v>52</v>
      </c>
      <c r="D61" s="9"/>
      <c r="E61" s="12"/>
      <c r="F61" s="13">
        <f>TRUNC(SUMIF(N59:N60, N58, F59:F60),0)</f>
        <v>0</v>
      </c>
      <c r="G61" s="12"/>
      <c r="H61" s="13">
        <f>TRUNC(SUMIF(N59:N60, N58, H59:H60),0)</f>
        <v>0</v>
      </c>
      <c r="I61" s="12"/>
      <c r="J61" s="13">
        <f>TRUNC(SUMIF(N59:N60, N58, J59:J60),0)</f>
        <v>0</v>
      </c>
      <c r="K61" s="12"/>
      <c r="L61" s="13">
        <f>F61+H61+J61</f>
        <v>0</v>
      </c>
      <c r="M61" s="8" t="s">
        <v>52</v>
      </c>
      <c r="N61" s="2" t="s">
        <v>72</v>
      </c>
      <c r="O61" s="2" t="s">
        <v>72</v>
      </c>
      <c r="P61" s="2" t="s">
        <v>52</v>
      </c>
      <c r="Q61" s="2" t="s">
        <v>52</v>
      </c>
      <c r="R61" s="2" t="s">
        <v>52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52</v>
      </c>
      <c r="AX61" s="2" t="s">
        <v>52</v>
      </c>
      <c r="AY61" s="2" t="s">
        <v>52</v>
      </c>
    </row>
    <row r="62" spans="1:51" ht="30" customHeight="1">
      <c r="A62" s="9"/>
      <c r="B62" s="9"/>
      <c r="C62" s="9"/>
      <c r="D62" s="9"/>
      <c r="E62" s="12"/>
      <c r="F62" s="13"/>
      <c r="G62" s="12"/>
      <c r="H62" s="13"/>
      <c r="I62" s="12"/>
      <c r="J62" s="13"/>
      <c r="K62" s="12"/>
      <c r="L62" s="13"/>
      <c r="M62" s="9"/>
    </row>
    <row r="63" spans="1:51" ht="30" customHeight="1">
      <c r="A63" s="108" t="s">
        <v>420</v>
      </c>
      <c r="B63" s="108"/>
      <c r="C63" s="108"/>
      <c r="D63" s="108"/>
      <c r="E63" s="109"/>
      <c r="F63" s="110"/>
      <c r="G63" s="109"/>
      <c r="H63" s="110"/>
      <c r="I63" s="109"/>
      <c r="J63" s="110"/>
      <c r="K63" s="109"/>
      <c r="L63" s="110"/>
      <c r="M63" s="108"/>
      <c r="N63" s="1" t="s">
        <v>96</v>
      </c>
    </row>
    <row r="64" spans="1:51" ht="30" customHeight="1">
      <c r="A64" s="8" t="s">
        <v>422</v>
      </c>
      <c r="B64" s="8" t="s">
        <v>423</v>
      </c>
      <c r="C64" s="8" t="s">
        <v>77</v>
      </c>
      <c r="D64" s="9">
        <v>1.05</v>
      </c>
      <c r="E64" s="12">
        <f>단가대비표!O49</f>
        <v>0</v>
      </c>
      <c r="F64" s="13">
        <f>TRUNC(E64*D64,1)</f>
        <v>0</v>
      </c>
      <c r="G64" s="12">
        <f>단가대비표!P49</f>
        <v>0</v>
      </c>
      <c r="H64" s="13">
        <f>TRUNC(G64*D64,1)</f>
        <v>0</v>
      </c>
      <c r="I64" s="12">
        <f>단가대비표!V49</f>
        <v>0</v>
      </c>
      <c r="J64" s="13">
        <f>TRUNC(I64*D64,1)</f>
        <v>0</v>
      </c>
      <c r="K64" s="12">
        <f>TRUNC(E64+G64+I64,1)</f>
        <v>0</v>
      </c>
      <c r="L64" s="13">
        <f>TRUNC(F64+H64+J64,1)</f>
        <v>0</v>
      </c>
      <c r="M64" s="8" t="s">
        <v>52</v>
      </c>
      <c r="N64" s="2" t="s">
        <v>96</v>
      </c>
      <c r="O64" s="2" t="s">
        <v>424</v>
      </c>
      <c r="P64" s="2" t="s">
        <v>64</v>
      </c>
      <c r="Q64" s="2" t="s">
        <v>64</v>
      </c>
      <c r="R64" s="2" t="s">
        <v>63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425</v>
      </c>
      <c r="AX64" s="2" t="s">
        <v>52</v>
      </c>
      <c r="AY64" s="2" t="s">
        <v>52</v>
      </c>
    </row>
    <row r="65" spans="1:51" ht="30" customHeight="1">
      <c r="A65" s="8" t="s">
        <v>94</v>
      </c>
      <c r="B65" s="8" t="s">
        <v>426</v>
      </c>
      <c r="C65" s="8" t="s">
        <v>77</v>
      </c>
      <c r="D65" s="9">
        <v>1</v>
      </c>
      <c r="E65" s="12">
        <f>일위대가목록!E48</f>
        <v>0</v>
      </c>
      <c r="F65" s="13">
        <f>TRUNC(E65*D65,1)</f>
        <v>0</v>
      </c>
      <c r="G65" s="12">
        <f>일위대가목록!F48</f>
        <v>0</v>
      </c>
      <c r="H65" s="13">
        <f>TRUNC(G65*D65,1)</f>
        <v>0</v>
      </c>
      <c r="I65" s="12">
        <f>일위대가목록!G48</f>
        <v>0</v>
      </c>
      <c r="J65" s="13">
        <f>TRUNC(I65*D65,1)</f>
        <v>0</v>
      </c>
      <c r="K65" s="12">
        <f>TRUNC(E65+G65+I65,1)</f>
        <v>0</v>
      </c>
      <c r="L65" s="13">
        <f>TRUNC(F65+H65+J65,1)</f>
        <v>0</v>
      </c>
      <c r="M65" s="8" t="s">
        <v>427</v>
      </c>
      <c r="N65" s="2" t="s">
        <v>96</v>
      </c>
      <c r="O65" s="2" t="s">
        <v>428</v>
      </c>
      <c r="P65" s="2" t="s">
        <v>63</v>
      </c>
      <c r="Q65" s="2" t="s">
        <v>64</v>
      </c>
      <c r="R65" s="2" t="s">
        <v>64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429</v>
      </c>
      <c r="AX65" s="2" t="s">
        <v>52</v>
      </c>
      <c r="AY65" s="2" t="s">
        <v>52</v>
      </c>
    </row>
    <row r="66" spans="1:51" ht="30" customHeight="1">
      <c r="A66" s="8" t="s">
        <v>347</v>
      </c>
      <c r="B66" s="8" t="s">
        <v>52</v>
      </c>
      <c r="C66" s="8" t="s">
        <v>52</v>
      </c>
      <c r="D66" s="9"/>
      <c r="E66" s="12"/>
      <c r="F66" s="13">
        <f>TRUNC(SUMIF(N64:N65, N63, F64:F65),0)</f>
        <v>0</v>
      </c>
      <c r="G66" s="12"/>
      <c r="H66" s="13">
        <f>TRUNC(SUMIF(N64:N65, N63, H64:H65),0)</f>
        <v>0</v>
      </c>
      <c r="I66" s="12"/>
      <c r="J66" s="13">
        <f>TRUNC(SUMIF(N64:N65, N63, J64:J65),0)</f>
        <v>0</v>
      </c>
      <c r="K66" s="12"/>
      <c r="L66" s="13">
        <f>F66+H66+J66</f>
        <v>0</v>
      </c>
      <c r="M66" s="8" t="s">
        <v>52</v>
      </c>
      <c r="N66" s="2" t="s">
        <v>72</v>
      </c>
      <c r="O66" s="2" t="s">
        <v>72</v>
      </c>
      <c r="P66" s="2" t="s">
        <v>52</v>
      </c>
      <c r="Q66" s="2" t="s">
        <v>52</v>
      </c>
      <c r="R66" s="2" t="s">
        <v>52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52</v>
      </c>
      <c r="AX66" s="2" t="s">
        <v>52</v>
      </c>
      <c r="AY66" s="2" t="s">
        <v>52</v>
      </c>
    </row>
    <row r="67" spans="1:51" ht="30" customHeight="1">
      <c r="A67" s="9"/>
      <c r="B67" s="9"/>
      <c r="C67" s="9"/>
      <c r="D67" s="9"/>
      <c r="E67" s="12"/>
      <c r="F67" s="13"/>
      <c r="G67" s="12"/>
      <c r="H67" s="13"/>
      <c r="I67" s="12"/>
      <c r="J67" s="13"/>
      <c r="K67" s="12"/>
      <c r="L67" s="13"/>
      <c r="M67" s="9"/>
    </row>
    <row r="68" spans="1:51" ht="30" customHeight="1">
      <c r="A68" s="108" t="s">
        <v>430</v>
      </c>
      <c r="B68" s="108"/>
      <c r="C68" s="108"/>
      <c r="D68" s="108"/>
      <c r="E68" s="109"/>
      <c r="F68" s="110"/>
      <c r="G68" s="109"/>
      <c r="H68" s="110"/>
      <c r="I68" s="109"/>
      <c r="J68" s="110"/>
      <c r="K68" s="109"/>
      <c r="L68" s="110"/>
      <c r="M68" s="108"/>
      <c r="N68" s="1" t="s">
        <v>102</v>
      </c>
    </row>
    <row r="69" spans="1:51" ht="30" customHeight="1">
      <c r="A69" s="8" t="s">
        <v>431</v>
      </c>
      <c r="B69" s="8" t="s">
        <v>432</v>
      </c>
      <c r="C69" s="8" t="s">
        <v>160</v>
      </c>
      <c r="D69" s="9">
        <v>0.315</v>
      </c>
      <c r="E69" s="12">
        <f>단가대비표!O38</f>
        <v>0</v>
      </c>
      <c r="F69" s="13">
        <f t="shared" ref="F69:F75" si="15">TRUNC(E69*D69,1)</f>
        <v>0</v>
      </c>
      <c r="G69" s="12">
        <f>단가대비표!P38</f>
        <v>0</v>
      </c>
      <c r="H69" s="13">
        <f t="shared" ref="H69:H75" si="16">TRUNC(G69*D69,1)</f>
        <v>0</v>
      </c>
      <c r="I69" s="12">
        <f>단가대비표!V38</f>
        <v>0</v>
      </c>
      <c r="J69" s="13">
        <f t="shared" ref="J69:J75" si="17">TRUNC(I69*D69,1)</f>
        <v>0</v>
      </c>
      <c r="K69" s="12">
        <f t="shared" ref="K69:L75" si="18">TRUNC(E69+G69+I69,1)</f>
        <v>0</v>
      </c>
      <c r="L69" s="13">
        <f t="shared" si="18"/>
        <v>0</v>
      </c>
      <c r="M69" s="8" t="s">
        <v>52</v>
      </c>
      <c r="N69" s="2" t="s">
        <v>102</v>
      </c>
      <c r="O69" s="2" t="s">
        <v>433</v>
      </c>
      <c r="P69" s="2" t="s">
        <v>64</v>
      </c>
      <c r="Q69" s="2" t="s">
        <v>64</v>
      </c>
      <c r="R69" s="2" t="s">
        <v>63</v>
      </c>
      <c r="S69" s="3"/>
      <c r="T69" s="3"/>
      <c r="U69" s="3"/>
      <c r="V69" s="3">
        <v>1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434</v>
      </c>
      <c r="AX69" s="2" t="s">
        <v>52</v>
      </c>
      <c r="AY69" s="2" t="s">
        <v>52</v>
      </c>
    </row>
    <row r="70" spans="1:51" ht="30" customHeight="1">
      <c r="A70" s="8" t="s">
        <v>435</v>
      </c>
      <c r="B70" s="8" t="s">
        <v>436</v>
      </c>
      <c r="C70" s="8" t="s">
        <v>337</v>
      </c>
      <c r="D70" s="9">
        <v>4.5999999999999999E-2</v>
      </c>
      <c r="E70" s="12">
        <f>일위대가목록!E49</f>
        <v>0</v>
      </c>
      <c r="F70" s="13">
        <f t="shared" si="15"/>
        <v>0</v>
      </c>
      <c r="G70" s="12">
        <f>일위대가목록!F49</f>
        <v>0</v>
      </c>
      <c r="H70" s="13">
        <f t="shared" si="16"/>
        <v>0</v>
      </c>
      <c r="I70" s="12">
        <f>일위대가목록!G49</f>
        <v>0</v>
      </c>
      <c r="J70" s="13">
        <f t="shared" si="17"/>
        <v>0</v>
      </c>
      <c r="K70" s="12">
        <f t="shared" si="18"/>
        <v>0</v>
      </c>
      <c r="L70" s="13">
        <f t="shared" si="18"/>
        <v>0</v>
      </c>
      <c r="M70" s="8" t="s">
        <v>437</v>
      </c>
      <c r="N70" s="2" t="s">
        <v>102</v>
      </c>
      <c r="O70" s="2" t="s">
        <v>438</v>
      </c>
      <c r="P70" s="2" t="s">
        <v>63</v>
      </c>
      <c r="Q70" s="2" t="s">
        <v>64</v>
      </c>
      <c r="R70" s="2" t="s">
        <v>64</v>
      </c>
      <c r="S70" s="3"/>
      <c r="T70" s="3"/>
      <c r="U70" s="3"/>
      <c r="V70" s="3">
        <v>1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439</v>
      </c>
      <c r="AX70" s="2" t="s">
        <v>52</v>
      </c>
      <c r="AY70" s="2" t="s">
        <v>52</v>
      </c>
    </row>
    <row r="71" spans="1:51" ht="30" customHeight="1">
      <c r="A71" s="8" t="s">
        <v>440</v>
      </c>
      <c r="B71" s="8" t="s">
        <v>52</v>
      </c>
      <c r="C71" s="8" t="s">
        <v>337</v>
      </c>
      <c r="D71" s="9">
        <v>4.5999999999999999E-2</v>
      </c>
      <c r="E71" s="12">
        <f>단가대비표!O39</f>
        <v>0</v>
      </c>
      <c r="F71" s="13">
        <f t="shared" si="15"/>
        <v>0</v>
      </c>
      <c r="G71" s="12">
        <f>단가대비표!P39</f>
        <v>0</v>
      </c>
      <c r="H71" s="13">
        <f t="shared" si="16"/>
        <v>0</v>
      </c>
      <c r="I71" s="12">
        <f>단가대비표!V39</f>
        <v>0</v>
      </c>
      <c r="J71" s="13">
        <f t="shared" si="17"/>
        <v>0</v>
      </c>
      <c r="K71" s="12">
        <f t="shared" si="18"/>
        <v>0</v>
      </c>
      <c r="L71" s="13">
        <f t="shared" si="18"/>
        <v>0</v>
      </c>
      <c r="M71" s="8" t="s">
        <v>52</v>
      </c>
      <c r="N71" s="2" t="s">
        <v>102</v>
      </c>
      <c r="O71" s="2" t="s">
        <v>441</v>
      </c>
      <c r="P71" s="2" t="s">
        <v>64</v>
      </c>
      <c r="Q71" s="2" t="s">
        <v>64</v>
      </c>
      <c r="R71" s="2" t="s">
        <v>63</v>
      </c>
      <c r="S71" s="3"/>
      <c r="T71" s="3"/>
      <c r="U71" s="3"/>
      <c r="V71" s="3">
        <v>1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442</v>
      </c>
      <c r="AX71" s="2" t="s">
        <v>52</v>
      </c>
      <c r="AY71" s="2" t="s">
        <v>52</v>
      </c>
    </row>
    <row r="72" spans="1:51" ht="30" customHeight="1">
      <c r="A72" s="8" t="s">
        <v>443</v>
      </c>
      <c r="B72" s="8" t="s">
        <v>444</v>
      </c>
      <c r="C72" s="8" t="s">
        <v>256</v>
      </c>
      <c r="D72" s="9">
        <v>4.5999999999999999E-2</v>
      </c>
      <c r="E72" s="12">
        <f>단가대비표!O76</f>
        <v>0</v>
      </c>
      <c r="F72" s="13">
        <f t="shared" si="15"/>
        <v>0</v>
      </c>
      <c r="G72" s="12">
        <f>단가대비표!P76</f>
        <v>0</v>
      </c>
      <c r="H72" s="13">
        <f t="shared" si="16"/>
        <v>0</v>
      </c>
      <c r="I72" s="12">
        <f>단가대비표!V76</f>
        <v>0</v>
      </c>
      <c r="J72" s="13">
        <f t="shared" si="17"/>
        <v>0</v>
      </c>
      <c r="K72" s="12">
        <f t="shared" si="18"/>
        <v>0</v>
      </c>
      <c r="L72" s="13">
        <f t="shared" si="18"/>
        <v>0</v>
      </c>
      <c r="M72" s="8" t="s">
        <v>52</v>
      </c>
      <c r="N72" s="2" t="s">
        <v>102</v>
      </c>
      <c r="O72" s="2" t="s">
        <v>445</v>
      </c>
      <c r="P72" s="2" t="s">
        <v>64</v>
      </c>
      <c r="Q72" s="2" t="s">
        <v>64</v>
      </c>
      <c r="R72" s="2" t="s">
        <v>63</v>
      </c>
      <c r="S72" s="3"/>
      <c r="T72" s="3"/>
      <c r="U72" s="3"/>
      <c r="V72" s="3">
        <v>1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446</v>
      </c>
      <c r="AX72" s="2" t="s">
        <v>52</v>
      </c>
      <c r="AY72" s="2" t="s">
        <v>52</v>
      </c>
    </row>
    <row r="73" spans="1:51" ht="30" customHeight="1">
      <c r="A73" s="8" t="s">
        <v>447</v>
      </c>
      <c r="B73" s="8" t="s">
        <v>323</v>
      </c>
      <c r="C73" s="8" t="s">
        <v>324</v>
      </c>
      <c r="D73" s="9">
        <v>3.7499999999999999E-2</v>
      </c>
      <c r="E73" s="12">
        <f>단가대비표!O90</f>
        <v>0</v>
      </c>
      <c r="F73" s="13">
        <f t="shared" si="15"/>
        <v>0</v>
      </c>
      <c r="G73" s="12">
        <f>단가대비표!P90</f>
        <v>0</v>
      </c>
      <c r="H73" s="13">
        <f t="shared" si="16"/>
        <v>0</v>
      </c>
      <c r="I73" s="12">
        <f>단가대비표!V90</f>
        <v>0</v>
      </c>
      <c r="J73" s="13">
        <f t="shared" si="17"/>
        <v>0</v>
      </c>
      <c r="K73" s="12">
        <f t="shared" si="18"/>
        <v>0</v>
      </c>
      <c r="L73" s="13">
        <f t="shared" si="18"/>
        <v>0</v>
      </c>
      <c r="M73" s="8" t="s">
        <v>52</v>
      </c>
      <c r="N73" s="2" t="s">
        <v>102</v>
      </c>
      <c r="O73" s="2" t="s">
        <v>448</v>
      </c>
      <c r="P73" s="2" t="s">
        <v>64</v>
      </c>
      <c r="Q73" s="2" t="s">
        <v>64</v>
      </c>
      <c r="R73" s="2" t="s">
        <v>63</v>
      </c>
      <c r="S73" s="3"/>
      <c r="T73" s="3"/>
      <c r="U73" s="3"/>
      <c r="V73" s="3">
        <v>1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449</v>
      </c>
      <c r="AX73" s="2" t="s">
        <v>52</v>
      </c>
      <c r="AY73" s="2" t="s">
        <v>52</v>
      </c>
    </row>
    <row r="74" spans="1:51" ht="30" customHeight="1">
      <c r="A74" s="8" t="s">
        <v>327</v>
      </c>
      <c r="B74" s="8" t="s">
        <v>323</v>
      </c>
      <c r="C74" s="8" t="s">
        <v>324</v>
      </c>
      <c r="D74" s="9">
        <v>1.2500000000000001E-2</v>
      </c>
      <c r="E74" s="12">
        <f>단가대비표!O78</f>
        <v>0</v>
      </c>
      <c r="F74" s="13">
        <f t="shared" si="15"/>
        <v>0</v>
      </c>
      <c r="G74" s="12">
        <f>단가대비표!P78</f>
        <v>0</v>
      </c>
      <c r="H74" s="13">
        <f t="shared" si="16"/>
        <v>0</v>
      </c>
      <c r="I74" s="12">
        <f>단가대비표!V78</f>
        <v>0</v>
      </c>
      <c r="J74" s="13">
        <f t="shared" si="17"/>
        <v>0</v>
      </c>
      <c r="K74" s="12">
        <f t="shared" si="18"/>
        <v>0</v>
      </c>
      <c r="L74" s="13">
        <f t="shared" si="18"/>
        <v>0</v>
      </c>
      <c r="M74" s="8" t="s">
        <v>52</v>
      </c>
      <c r="N74" s="2" t="s">
        <v>102</v>
      </c>
      <c r="O74" s="2" t="s">
        <v>328</v>
      </c>
      <c r="P74" s="2" t="s">
        <v>64</v>
      </c>
      <c r="Q74" s="2" t="s">
        <v>64</v>
      </c>
      <c r="R74" s="2" t="s">
        <v>63</v>
      </c>
      <c r="S74" s="3"/>
      <c r="T74" s="3"/>
      <c r="U74" s="3"/>
      <c r="V74" s="3">
        <v>1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450</v>
      </c>
      <c r="AX74" s="2" t="s">
        <v>52</v>
      </c>
      <c r="AY74" s="2" t="s">
        <v>52</v>
      </c>
    </row>
    <row r="75" spans="1:51" ht="30" customHeight="1">
      <c r="A75" s="8" t="s">
        <v>330</v>
      </c>
      <c r="B75" s="8" t="s">
        <v>451</v>
      </c>
      <c r="C75" s="8" t="s">
        <v>332</v>
      </c>
      <c r="D75" s="9">
        <v>1</v>
      </c>
      <c r="E75" s="12">
        <f>TRUNC(SUMIF(V69:V75, RIGHTB(O75, 1), H69:H75)*U75, 2)</f>
        <v>0</v>
      </c>
      <c r="F75" s="13">
        <f t="shared" si="15"/>
        <v>0</v>
      </c>
      <c r="G75" s="12">
        <v>0</v>
      </c>
      <c r="H75" s="13">
        <f t="shared" si="16"/>
        <v>0</v>
      </c>
      <c r="I75" s="12">
        <v>0</v>
      </c>
      <c r="J75" s="13">
        <f t="shared" si="17"/>
        <v>0</v>
      </c>
      <c r="K75" s="12">
        <f t="shared" si="18"/>
        <v>0</v>
      </c>
      <c r="L75" s="13">
        <f t="shared" si="18"/>
        <v>0</v>
      </c>
      <c r="M75" s="8" t="s">
        <v>52</v>
      </c>
      <c r="N75" s="2" t="s">
        <v>102</v>
      </c>
      <c r="O75" s="2" t="s">
        <v>333</v>
      </c>
      <c r="P75" s="2" t="s">
        <v>64</v>
      </c>
      <c r="Q75" s="2" t="s">
        <v>64</v>
      </c>
      <c r="R75" s="2" t="s">
        <v>64</v>
      </c>
      <c r="S75" s="3">
        <v>1</v>
      </c>
      <c r="T75" s="3">
        <v>0</v>
      </c>
      <c r="U75" s="3">
        <v>0.02</v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452</v>
      </c>
      <c r="AX75" s="2" t="s">
        <v>52</v>
      </c>
      <c r="AY75" s="2" t="s">
        <v>52</v>
      </c>
    </row>
    <row r="76" spans="1:51" ht="30" customHeight="1">
      <c r="A76" s="8" t="s">
        <v>347</v>
      </c>
      <c r="B76" s="8" t="s">
        <v>52</v>
      </c>
      <c r="C76" s="8" t="s">
        <v>52</v>
      </c>
      <c r="D76" s="9"/>
      <c r="E76" s="12"/>
      <c r="F76" s="13">
        <f>TRUNC(SUMIF(N69:N75, N68, F69:F75),0)</f>
        <v>0</v>
      </c>
      <c r="G76" s="12"/>
      <c r="H76" s="13">
        <f>TRUNC(SUMIF(N69:N75, N68, H69:H75),0)</f>
        <v>0</v>
      </c>
      <c r="I76" s="12"/>
      <c r="J76" s="13">
        <f>TRUNC(SUMIF(N69:N75, N68, J69:J75),0)</f>
        <v>0</v>
      </c>
      <c r="K76" s="12"/>
      <c r="L76" s="13">
        <f>F76+H76+J76</f>
        <v>0</v>
      </c>
      <c r="M76" s="8" t="s">
        <v>52</v>
      </c>
      <c r="N76" s="2" t="s">
        <v>72</v>
      </c>
      <c r="O76" s="2" t="s">
        <v>72</v>
      </c>
      <c r="P76" s="2" t="s">
        <v>52</v>
      </c>
      <c r="Q76" s="2" t="s">
        <v>52</v>
      </c>
      <c r="R76" s="2" t="s">
        <v>52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52</v>
      </c>
      <c r="AW76" s="2" t="s">
        <v>52</v>
      </c>
      <c r="AX76" s="2" t="s">
        <v>52</v>
      </c>
      <c r="AY76" s="2" t="s">
        <v>52</v>
      </c>
    </row>
    <row r="77" spans="1:51" ht="30" customHeight="1">
      <c r="A77" s="9"/>
      <c r="B77" s="9"/>
      <c r="C77" s="9"/>
      <c r="D77" s="9"/>
      <c r="E77" s="12"/>
      <c r="F77" s="13"/>
      <c r="G77" s="12"/>
      <c r="H77" s="13"/>
      <c r="I77" s="12"/>
      <c r="J77" s="13"/>
      <c r="K77" s="12"/>
      <c r="L77" s="13"/>
      <c r="M77" s="9"/>
    </row>
    <row r="78" spans="1:51" ht="30" customHeight="1">
      <c r="A78" s="108" t="s">
        <v>453</v>
      </c>
      <c r="B78" s="108"/>
      <c r="C78" s="108"/>
      <c r="D78" s="108"/>
      <c r="E78" s="109"/>
      <c r="F78" s="110"/>
      <c r="G78" s="109"/>
      <c r="H78" s="110"/>
      <c r="I78" s="109"/>
      <c r="J78" s="110"/>
      <c r="K78" s="109"/>
      <c r="L78" s="110"/>
      <c r="M78" s="108"/>
      <c r="N78" s="1" t="s">
        <v>107</v>
      </c>
    </row>
    <row r="79" spans="1:51" ht="30" customHeight="1">
      <c r="A79" s="8" t="s">
        <v>454</v>
      </c>
      <c r="B79" s="8" t="s">
        <v>52</v>
      </c>
      <c r="C79" s="8" t="s">
        <v>77</v>
      </c>
      <c r="D79" s="9">
        <v>1</v>
      </c>
      <c r="E79" s="12">
        <f>일위대가목록!E50</f>
        <v>0</v>
      </c>
      <c r="F79" s="13">
        <f>TRUNC(E79*D79,1)</f>
        <v>0</v>
      </c>
      <c r="G79" s="12">
        <f>일위대가목록!F50</f>
        <v>0</v>
      </c>
      <c r="H79" s="13">
        <f>TRUNC(G79*D79,1)</f>
        <v>0</v>
      </c>
      <c r="I79" s="12">
        <f>일위대가목록!G50</f>
        <v>0</v>
      </c>
      <c r="J79" s="13">
        <f>TRUNC(I79*D79,1)</f>
        <v>0</v>
      </c>
      <c r="K79" s="12">
        <f>TRUNC(E79+G79+I79,1)</f>
        <v>0</v>
      </c>
      <c r="L79" s="13">
        <f>TRUNC(F79+H79+J79,1)</f>
        <v>0</v>
      </c>
      <c r="M79" s="8" t="s">
        <v>455</v>
      </c>
      <c r="N79" s="2" t="s">
        <v>107</v>
      </c>
      <c r="O79" s="2" t="s">
        <v>456</v>
      </c>
      <c r="P79" s="2" t="s">
        <v>63</v>
      </c>
      <c r="Q79" s="2" t="s">
        <v>64</v>
      </c>
      <c r="R79" s="2" t="s">
        <v>64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457</v>
      </c>
      <c r="AX79" s="2" t="s">
        <v>52</v>
      </c>
      <c r="AY79" s="2" t="s">
        <v>52</v>
      </c>
    </row>
    <row r="80" spans="1:51" ht="30" customHeight="1">
      <c r="A80" s="8" t="s">
        <v>347</v>
      </c>
      <c r="B80" s="8" t="s">
        <v>52</v>
      </c>
      <c r="C80" s="8" t="s">
        <v>52</v>
      </c>
      <c r="D80" s="9"/>
      <c r="E80" s="12"/>
      <c r="F80" s="13">
        <f>TRUNC(SUMIF(N79:N79, N78, F79:F79),0)</f>
        <v>0</v>
      </c>
      <c r="G80" s="12"/>
      <c r="H80" s="13">
        <f>TRUNC(SUMIF(N79:N79, N78, H79:H79),0)</f>
        <v>0</v>
      </c>
      <c r="I80" s="12"/>
      <c r="J80" s="13">
        <f>TRUNC(SUMIF(N79:N79, N78, J79:J79),0)</f>
        <v>0</v>
      </c>
      <c r="K80" s="12"/>
      <c r="L80" s="13">
        <f>F80+H80+J80</f>
        <v>0</v>
      </c>
      <c r="M80" s="8" t="s">
        <v>52</v>
      </c>
      <c r="N80" s="2" t="s">
        <v>72</v>
      </c>
      <c r="O80" s="2" t="s">
        <v>72</v>
      </c>
      <c r="P80" s="2" t="s">
        <v>52</v>
      </c>
      <c r="Q80" s="2" t="s">
        <v>52</v>
      </c>
      <c r="R80" s="2" t="s">
        <v>52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52</v>
      </c>
      <c r="AX80" s="2" t="s">
        <v>52</v>
      </c>
      <c r="AY80" s="2" t="s">
        <v>52</v>
      </c>
    </row>
    <row r="81" spans="1:51" ht="30" customHeight="1">
      <c r="A81" s="9"/>
      <c r="B81" s="9"/>
      <c r="C81" s="9"/>
      <c r="D81" s="9"/>
      <c r="E81" s="12"/>
      <c r="F81" s="13"/>
      <c r="G81" s="12"/>
      <c r="H81" s="13"/>
      <c r="I81" s="12"/>
      <c r="J81" s="13"/>
      <c r="K81" s="12"/>
      <c r="L81" s="13"/>
      <c r="M81" s="9"/>
    </row>
    <row r="82" spans="1:51" ht="30" customHeight="1">
      <c r="A82" s="108" t="s">
        <v>458</v>
      </c>
      <c r="B82" s="108"/>
      <c r="C82" s="108"/>
      <c r="D82" s="108"/>
      <c r="E82" s="109"/>
      <c r="F82" s="110"/>
      <c r="G82" s="109"/>
      <c r="H82" s="110"/>
      <c r="I82" s="109"/>
      <c r="J82" s="110"/>
      <c r="K82" s="109"/>
      <c r="L82" s="110"/>
      <c r="M82" s="108"/>
      <c r="N82" s="1" t="s">
        <v>111</v>
      </c>
    </row>
    <row r="83" spans="1:51" ht="30" customHeight="1">
      <c r="A83" s="8" t="s">
        <v>459</v>
      </c>
      <c r="B83" s="8" t="s">
        <v>52</v>
      </c>
      <c r="C83" s="8" t="s">
        <v>77</v>
      </c>
      <c r="D83" s="9">
        <v>1</v>
      </c>
      <c r="E83" s="12">
        <f>일위대가목록!E53</f>
        <v>0</v>
      </c>
      <c r="F83" s="13">
        <f>TRUNC(E83*D83,1)</f>
        <v>0</v>
      </c>
      <c r="G83" s="12">
        <f>일위대가목록!F53</f>
        <v>0</v>
      </c>
      <c r="H83" s="13">
        <f>TRUNC(G83*D83,1)</f>
        <v>0</v>
      </c>
      <c r="I83" s="12">
        <f>일위대가목록!G53</f>
        <v>0</v>
      </c>
      <c r="J83" s="13">
        <f>TRUNC(I83*D83,1)</f>
        <v>0</v>
      </c>
      <c r="K83" s="12">
        <f>TRUNC(E83+G83+I83,1)</f>
        <v>0</v>
      </c>
      <c r="L83" s="13">
        <f>TRUNC(F83+H83+J83,1)</f>
        <v>0</v>
      </c>
      <c r="M83" s="8" t="s">
        <v>460</v>
      </c>
      <c r="N83" s="2" t="s">
        <v>111</v>
      </c>
      <c r="O83" s="2" t="s">
        <v>461</v>
      </c>
      <c r="P83" s="2" t="s">
        <v>63</v>
      </c>
      <c r="Q83" s="2" t="s">
        <v>64</v>
      </c>
      <c r="R83" s="2" t="s">
        <v>64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462</v>
      </c>
      <c r="AX83" s="2" t="s">
        <v>52</v>
      </c>
      <c r="AY83" s="2" t="s">
        <v>52</v>
      </c>
    </row>
    <row r="84" spans="1:51" ht="30" customHeight="1">
      <c r="A84" s="8" t="s">
        <v>347</v>
      </c>
      <c r="B84" s="8" t="s">
        <v>52</v>
      </c>
      <c r="C84" s="8" t="s">
        <v>52</v>
      </c>
      <c r="D84" s="9"/>
      <c r="E84" s="12"/>
      <c r="F84" s="13">
        <f>TRUNC(SUMIF(N83:N83, N82, F83:F83),0)</f>
        <v>0</v>
      </c>
      <c r="G84" s="12"/>
      <c r="H84" s="13">
        <f>TRUNC(SUMIF(N83:N83, N82, H83:H83),0)</f>
        <v>0</v>
      </c>
      <c r="I84" s="12"/>
      <c r="J84" s="13">
        <f>TRUNC(SUMIF(N83:N83, N82, J83:J83),0)</f>
        <v>0</v>
      </c>
      <c r="K84" s="12"/>
      <c r="L84" s="13">
        <f>F84+H84+J84</f>
        <v>0</v>
      </c>
      <c r="M84" s="8" t="s">
        <v>52</v>
      </c>
      <c r="N84" s="2" t="s">
        <v>72</v>
      </c>
      <c r="O84" s="2" t="s">
        <v>72</v>
      </c>
      <c r="P84" s="2" t="s">
        <v>52</v>
      </c>
      <c r="Q84" s="2" t="s">
        <v>52</v>
      </c>
      <c r="R84" s="2" t="s">
        <v>52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52</v>
      </c>
      <c r="AX84" s="2" t="s">
        <v>52</v>
      </c>
      <c r="AY84" s="2" t="s">
        <v>52</v>
      </c>
    </row>
    <row r="85" spans="1:51" ht="30" customHeight="1">
      <c r="A85" s="9"/>
      <c r="B85" s="9"/>
      <c r="C85" s="9"/>
      <c r="D85" s="9"/>
      <c r="E85" s="12"/>
      <c r="F85" s="13"/>
      <c r="G85" s="12"/>
      <c r="H85" s="13"/>
      <c r="I85" s="12"/>
      <c r="J85" s="13"/>
      <c r="K85" s="12"/>
      <c r="L85" s="13"/>
      <c r="M85" s="9"/>
    </row>
    <row r="86" spans="1:51" ht="30" customHeight="1">
      <c r="A86" s="108" t="s">
        <v>463</v>
      </c>
      <c r="B86" s="108"/>
      <c r="C86" s="108"/>
      <c r="D86" s="108"/>
      <c r="E86" s="109"/>
      <c r="F86" s="110"/>
      <c r="G86" s="109"/>
      <c r="H86" s="110"/>
      <c r="I86" s="109"/>
      <c r="J86" s="110"/>
      <c r="K86" s="109"/>
      <c r="L86" s="110"/>
      <c r="M86" s="108"/>
      <c r="N86" s="1" t="s">
        <v>122</v>
      </c>
    </row>
    <row r="87" spans="1:51" ht="30" customHeight="1">
      <c r="A87" s="8" t="s">
        <v>464</v>
      </c>
      <c r="B87" s="8" t="s">
        <v>465</v>
      </c>
      <c r="C87" s="8" t="s">
        <v>77</v>
      </c>
      <c r="D87" s="9">
        <v>1.25</v>
      </c>
      <c r="E87" s="12">
        <f>단가대비표!O20</f>
        <v>0</v>
      </c>
      <c r="F87" s="13">
        <f t="shared" ref="F87:F95" si="19">TRUNC(E87*D87,1)</f>
        <v>0</v>
      </c>
      <c r="G87" s="12">
        <f>단가대비표!P20</f>
        <v>0</v>
      </c>
      <c r="H87" s="13">
        <f t="shared" ref="H87:H95" si="20">TRUNC(G87*D87,1)</f>
        <v>0</v>
      </c>
      <c r="I87" s="12">
        <f>단가대비표!V20</f>
        <v>0</v>
      </c>
      <c r="J87" s="13">
        <f t="shared" ref="J87:J95" si="21">TRUNC(I87*D87,1)</f>
        <v>0</v>
      </c>
      <c r="K87" s="12">
        <f t="shared" ref="K87:K95" si="22">TRUNC(E87+G87+I87,1)</f>
        <v>0</v>
      </c>
      <c r="L87" s="13">
        <f t="shared" ref="L87:L95" si="23">TRUNC(F87+H87+J87,1)</f>
        <v>0</v>
      </c>
      <c r="M87" s="8" t="s">
        <v>52</v>
      </c>
      <c r="N87" s="2" t="s">
        <v>122</v>
      </c>
      <c r="O87" s="2" t="s">
        <v>466</v>
      </c>
      <c r="P87" s="2" t="s">
        <v>64</v>
      </c>
      <c r="Q87" s="2" t="s">
        <v>64</v>
      </c>
      <c r="R87" s="2" t="s">
        <v>63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467</v>
      </c>
      <c r="AX87" s="2" t="s">
        <v>52</v>
      </c>
      <c r="AY87" s="2" t="s">
        <v>52</v>
      </c>
    </row>
    <row r="88" spans="1:51" ht="30" customHeight="1">
      <c r="A88" s="8" t="s">
        <v>468</v>
      </c>
      <c r="B88" s="8" t="s">
        <v>469</v>
      </c>
      <c r="C88" s="8" t="s">
        <v>77</v>
      </c>
      <c r="D88" s="9">
        <v>1.05</v>
      </c>
      <c r="E88" s="12">
        <f>단가대비표!O21</f>
        <v>0</v>
      </c>
      <c r="F88" s="13">
        <f t="shared" si="19"/>
        <v>0</v>
      </c>
      <c r="G88" s="12">
        <f>단가대비표!P21</f>
        <v>0</v>
      </c>
      <c r="H88" s="13">
        <f t="shared" si="20"/>
        <v>0</v>
      </c>
      <c r="I88" s="12">
        <f>단가대비표!V21</f>
        <v>0</v>
      </c>
      <c r="J88" s="13">
        <f t="shared" si="21"/>
        <v>0</v>
      </c>
      <c r="K88" s="12">
        <f t="shared" si="22"/>
        <v>0</v>
      </c>
      <c r="L88" s="13">
        <f t="shared" si="23"/>
        <v>0</v>
      </c>
      <c r="M88" s="8" t="s">
        <v>52</v>
      </c>
      <c r="N88" s="2" t="s">
        <v>122</v>
      </c>
      <c r="O88" s="2" t="s">
        <v>470</v>
      </c>
      <c r="P88" s="2" t="s">
        <v>64</v>
      </c>
      <c r="Q88" s="2" t="s">
        <v>64</v>
      </c>
      <c r="R88" s="2" t="s">
        <v>63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471</v>
      </c>
      <c r="AX88" s="2" t="s">
        <v>52</v>
      </c>
      <c r="AY88" s="2" t="s">
        <v>52</v>
      </c>
    </row>
    <row r="89" spans="1:51" ht="30" customHeight="1">
      <c r="A89" s="8" t="s">
        <v>472</v>
      </c>
      <c r="B89" s="8" t="s">
        <v>473</v>
      </c>
      <c r="C89" s="8" t="s">
        <v>77</v>
      </c>
      <c r="D89" s="9">
        <v>1.03</v>
      </c>
      <c r="E89" s="12">
        <f>단가대비표!O12</f>
        <v>0</v>
      </c>
      <c r="F89" s="13">
        <f t="shared" si="19"/>
        <v>0</v>
      </c>
      <c r="G89" s="12">
        <f>단가대비표!P12</f>
        <v>0</v>
      </c>
      <c r="H89" s="13">
        <f t="shared" si="20"/>
        <v>0</v>
      </c>
      <c r="I89" s="12">
        <f>단가대비표!V12</f>
        <v>0</v>
      </c>
      <c r="J89" s="13">
        <f t="shared" si="21"/>
        <v>0</v>
      </c>
      <c r="K89" s="12">
        <f t="shared" si="22"/>
        <v>0</v>
      </c>
      <c r="L89" s="13">
        <f t="shared" si="23"/>
        <v>0</v>
      </c>
      <c r="M89" s="8" t="s">
        <v>52</v>
      </c>
      <c r="N89" s="2" t="s">
        <v>122</v>
      </c>
      <c r="O89" s="2" t="s">
        <v>474</v>
      </c>
      <c r="P89" s="2" t="s">
        <v>64</v>
      </c>
      <c r="Q89" s="2" t="s">
        <v>64</v>
      </c>
      <c r="R89" s="2" t="s">
        <v>63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52</v>
      </c>
      <c r="AW89" s="2" t="s">
        <v>475</v>
      </c>
      <c r="AX89" s="2" t="s">
        <v>52</v>
      </c>
      <c r="AY89" s="2" t="s">
        <v>52</v>
      </c>
    </row>
    <row r="90" spans="1:51" ht="30" customHeight="1">
      <c r="A90" s="8" t="s">
        <v>476</v>
      </c>
      <c r="B90" s="8" t="s">
        <v>477</v>
      </c>
      <c r="C90" s="8" t="s">
        <v>478</v>
      </c>
      <c r="D90" s="9">
        <v>9.6</v>
      </c>
      <c r="E90" s="12">
        <f>단가대비표!O66</f>
        <v>0</v>
      </c>
      <c r="F90" s="13">
        <f t="shared" si="19"/>
        <v>0</v>
      </c>
      <c r="G90" s="12">
        <f>단가대비표!P66</f>
        <v>0</v>
      </c>
      <c r="H90" s="13">
        <f t="shared" si="20"/>
        <v>0</v>
      </c>
      <c r="I90" s="12">
        <f>단가대비표!V66</f>
        <v>0</v>
      </c>
      <c r="J90" s="13">
        <f t="shared" si="21"/>
        <v>0</v>
      </c>
      <c r="K90" s="12">
        <f t="shared" si="22"/>
        <v>0</v>
      </c>
      <c r="L90" s="13">
        <f t="shared" si="23"/>
        <v>0</v>
      </c>
      <c r="M90" s="8" t="s">
        <v>52</v>
      </c>
      <c r="N90" s="2" t="s">
        <v>122</v>
      </c>
      <c r="O90" s="2" t="s">
        <v>479</v>
      </c>
      <c r="P90" s="2" t="s">
        <v>64</v>
      </c>
      <c r="Q90" s="2" t="s">
        <v>64</v>
      </c>
      <c r="R90" s="2" t="s">
        <v>63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480</v>
      </c>
      <c r="AX90" s="2" t="s">
        <v>52</v>
      </c>
      <c r="AY90" s="2" t="s">
        <v>52</v>
      </c>
    </row>
    <row r="91" spans="1:51" ht="30" customHeight="1">
      <c r="A91" s="8" t="s">
        <v>481</v>
      </c>
      <c r="B91" s="8" t="s">
        <v>482</v>
      </c>
      <c r="C91" s="8" t="s">
        <v>483</v>
      </c>
      <c r="D91" s="9">
        <v>1</v>
      </c>
      <c r="E91" s="12">
        <f>단가대비표!O51</f>
        <v>0</v>
      </c>
      <c r="F91" s="13">
        <f t="shared" si="19"/>
        <v>0</v>
      </c>
      <c r="G91" s="12">
        <f>단가대비표!P51</f>
        <v>0</v>
      </c>
      <c r="H91" s="13">
        <f t="shared" si="20"/>
        <v>0</v>
      </c>
      <c r="I91" s="12">
        <f>단가대비표!V51</f>
        <v>0</v>
      </c>
      <c r="J91" s="13">
        <f t="shared" si="21"/>
        <v>0</v>
      </c>
      <c r="K91" s="12">
        <f t="shared" si="22"/>
        <v>0</v>
      </c>
      <c r="L91" s="13">
        <f t="shared" si="23"/>
        <v>0</v>
      </c>
      <c r="M91" s="8" t="s">
        <v>52</v>
      </c>
      <c r="N91" s="2" t="s">
        <v>122</v>
      </c>
      <c r="O91" s="2" t="s">
        <v>484</v>
      </c>
      <c r="P91" s="2" t="s">
        <v>64</v>
      </c>
      <c r="Q91" s="2" t="s">
        <v>64</v>
      </c>
      <c r="R91" s="2" t="s">
        <v>63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485</v>
      </c>
      <c r="AX91" s="2" t="s">
        <v>52</v>
      </c>
      <c r="AY91" s="2" t="s">
        <v>52</v>
      </c>
    </row>
    <row r="92" spans="1:51" ht="30" customHeight="1">
      <c r="A92" s="8" t="s">
        <v>486</v>
      </c>
      <c r="B92" s="8" t="s">
        <v>487</v>
      </c>
      <c r="C92" s="8" t="s">
        <v>153</v>
      </c>
      <c r="D92" s="9">
        <v>8</v>
      </c>
      <c r="E92" s="12">
        <f>단가대비표!O52</f>
        <v>0</v>
      </c>
      <c r="F92" s="13">
        <f t="shared" si="19"/>
        <v>0</v>
      </c>
      <c r="G92" s="12">
        <f>단가대비표!P52</f>
        <v>0</v>
      </c>
      <c r="H92" s="13">
        <f t="shared" si="20"/>
        <v>0</v>
      </c>
      <c r="I92" s="12">
        <f>단가대비표!V52</f>
        <v>0</v>
      </c>
      <c r="J92" s="13">
        <f t="shared" si="21"/>
        <v>0</v>
      </c>
      <c r="K92" s="12">
        <f t="shared" si="22"/>
        <v>0</v>
      </c>
      <c r="L92" s="13">
        <f t="shared" si="23"/>
        <v>0</v>
      </c>
      <c r="M92" s="8" t="s">
        <v>52</v>
      </c>
      <c r="N92" s="2" t="s">
        <v>122</v>
      </c>
      <c r="O92" s="2" t="s">
        <v>488</v>
      </c>
      <c r="P92" s="2" t="s">
        <v>64</v>
      </c>
      <c r="Q92" s="2" t="s">
        <v>64</v>
      </c>
      <c r="R92" s="2" t="s">
        <v>63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489</v>
      </c>
      <c r="AX92" s="2" t="s">
        <v>52</v>
      </c>
      <c r="AY92" s="2" t="s">
        <v>52</v>
      </c>
    </row>
    <row r="93" spans="1:51" ht="30" customHeight="1">
      <c r="A93" s="8" t="s">
        <v>490</v>
      </c>
      <c r="B93" s="8" t="s">
        <v>491</v>
      </c>
      <c r="C93" s="8" t="s">
        <v>153</v>
      </c>
      <c r="D93" s="9">
        <v>21</v>
      </c>
      <c r="E93" s="12">
        <f>단가대비표!O50</f>
        <v>0</v>
      </c>
      <c r="F93" s="13">
        <f t="shared" si="19"/>
        <v>0</v>
      </c>
      <c r="G93" s="12">
        <f>단가대비표!P50</f>
        <v>0</v>
      </c>
      <c r="H93" s="13">
        <f t="shared" si="20"/>
        <v>0</v>
      </c>
      <c r="I93" s="12">
        <f>단가대비표!V50</f>
        <v>0</v>
      </c>
      <c r="J93" s="13">
        <f t="shared" si="21"/>
        <v>0</v>
      </c>
      <c r="K93" s="12">
        <f t="shared" si="22"/>
        <v>0</v>
      </c>
      <c r="L93" s="13">
        <f t="shared" si="23"/>
        <v>0</v>
      </c>
      <c r="M93" s="8" t="s">
        <v>52</v>
      </c>
      <c r="N93" s="2" t="s">
        <v>122</v>
      </c>
      <c r="O93" s="2" t="s">
        <v>492</v>
      </c>
      <c r="P93" s="2" t="s">
        <v>64</v>
      </c>
      <c r="Q93" s="2" t="s">
        <v>64</v>
      </c>
      <c r="R93" s="2" t="s">
        <v>63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52</v>
      </c>
      <c r="AW93" s="2" t="s">
        <v>493</v>
      </c>
      <c r="AX93" s="2" t="s">
        <v>52</v>
      </c>
      <c r="AY93" s="2" t="s">
        <v>52</v>
      </c>
    </row>
    <row r="94" spans="1:51" ht="30" customHeight="1">
      <c r="A94" s="8" t="s">
        <v>494</v>
      </c>
      <c r="B94" s="8" t="s">
        <v>495</v>
      </c>
      <c r="C94" s="8" t="s">
        <v>77</v>
      </c>
      <c r="D94" s="9">
        <v>1</v>
      </c>
      <c r="E94" s="12">
        <f>일위대가목록!E57</f>
        <v>0</v>
      </c>
      <c r="F94" s="13">
        <f t="shared" si="19"/>
        <v>0</v>
      </c>
      <c r="G94" s="12">
        <f>일위대가목록!F57</f>
        <v>0</v>
      </c>
      <c r="H94" s="13">
        <f t="shared" si="20"/>
        <v>0</v>
      </c>
      <c r="I94" s="12">
        <f>일위대가목록!G57</f>
        <v>0</v>
      </c>
      <c r="J94" s="13">
        <f t="shared" si="21"/>
        <v>0</v>
      </c>
      <c r="K94" s="12">
        <f t="shared" si="22"/>
        <v>0</v>
      </c>
      <c r="L94" s="13">
        <f t="shared" si="23"/>
        <v>0</v>
      </c>
      <c r="M94" s="8" t="s">
        <v>496</v>
      </c>
      <c r="N94" s="2" t="s">
        <v>122</v>
      </c>
      <c r="O94" s="2" t="s">
        <v>497</v>
      </c>
      <c r="P94" s="2" t="s">
        <v>63</v>
      </c>
      <c r="Q94" s="2" t="s">
        <v>64</v>
      </c>
      <c r="R94" s="2" t="s">
        <v>64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52</v>
      </c>
      <c r="AW94" s="2" t="s">
        <v>498</v>
      </c>
      <c r="AX94" s="2" t="s">
        <v>52</v>
      </c>
      <c r="AY94" s="2" t="s">
        <v>52</v>
      </c>
    </row>
    <row r="95" spans="1:51" ht="30" customHeight="1">
      <c r="A95" s="8" t="s">
        <v>499</v>
      </c>
      <c r="B95" s="8" t="s">
        <v>500</v>
      </c>
      <c r="C95" s="8" t="s">
        <v>77</v>
      </c>
      <c r="D95" s="9">
        <v>1</v>
      </c>
      <c r="E95" s="12">
        <f>일위대가목록!E58</f>
        <v>0</v>
      </c>
      <c r="F95" s="13">
        <f t="shared" si="19"/>
        <v>0</v>
      </c>
      <c r="G95" s="12">
        <f>일위대가목록!F58</f>
        <v>0</v>
      </c>
      <c r="H95" s="13">
        <f t="shared" si="20"/>
        <v>0</v>
      </c>
      <c r="I95" s="12">
        <f>일위대가목록!G58</f>
        <v>0</v>
      </c>
      <c r="J95" s="13">
        <f t="shared" si="21"/>
        <v>0</v>
      </c>
      <c r="K95" s="12">
        <f t="shared" si="22"/>
        <v>0</v>
      </c>
      <c r="L95" s="13">
        <f t="shared" si="23"/>
        <v>0</v>
      </c>
      <c r="M95" s="8" t="s">
        <v>501</v>
      </c>
      <c r="N95" s="2" t="s">
        <v>122</v>
      </c>
      <c r="O95" s="2" t="s">
        <v>502</v>
      </c>
      <c r="P95" s="2" t="s">
        <v>63</v>
      </c>
      <c r="Q95" s="2" t="s">
        <v>64</v>
      </c>
      <c r="R95" s="2" t="s">
        <v>64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503</v>
      </c>
      <c r="AX95" s="2" t="s">
        <v>52</v>
      </c>
      <c r="AY95" s="2" t="s">
        <v>52</v>
      </c>
    </row>
    <row r="96" spans="1:51" ht="30" customHeight="1">
      <c r="A96" s="8" t="s">
        <v>347</v>
      </c>
      <c r="B96" s="8" t="s">
        <v>52</v>
      </c>
      <c r="C96" s="8" t="s">
        <v>52</v>
      </c>
      <c r="D96" s="9"/>
      <c r="E96" s="12"/>
      <c r="F96" s="13">
        <f>TRUNC(SUMIF(N87:N95, N86, F87:F95),0)</f>
        <v>0</v>
      </c>
      <c r="G96" s="12"/>
      <c r="H96" s="13">
        <f>TRUNC(SUMIF(N87:N95, N86, H87:H95),0)</f>
        <v>0</v>
      </c>
      <c r="I96" s="12"/>
      <c r="J96" s="13">
        <f>TRUNC(SUMIF(N87:N95, N86, J87:J95),0)</f>
        <v>0</v>
      </c>
      <c r="K96" s="12"/>
      <c r="L96" s="13">
        <f>F96+H96+J96</f>
        <v>0</v>
      </c>
      <c r="M96" s="8" t="s">
        <v>52</v>
      </c>
      <c r="N96" s="2" t="s">
        <v>72</v>
      </c>
      <c r="O96" s="2" t="s">
        <v>72</v>
      </c>
      <c r="P96" s="2" t="s">
        <v>52</v>
      </c>
      <c r="Q96" s="2" t="s">
        <v>52</v>
      </c>
      <c r="R96" s="2" t="s">
        <v>52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52</v>
      </c>
      <c r="AX96" s="2" t="s">
        <v>52</v>
      </c>
      <c r="AY96" s="2" t="s">
        <v>52</v>
      </c>
    </row>
    <row r="97" spans="1:51" ht="30" customHeight="1">
      <c r="A97" s="9"/>
      <c r="B97" s="9"/>
      <c r="C97" s="9"/>
      <c r="D97" s="9"/>
      <c r="E97" s="12"/>
      <c r="F97" s="13"/>
      <c r="G97" s="12"/>
      <c r="H97" s="13"/>
      <c r="I97" s="12"/>
      <c r="J97" s="13"/>
      <c r="K97" s="12"/>
      <c r="L97" s="13"/>
      <c r="M97" s="9"/>
    </row>
    <row r="98" spans="1:51" ht="30" customHeight="1">
      <c r="A98" s="108" t="s">
        <v>504</v>
      </c>
      <c r="B98" s="108"/>
      <c r="C98" s="108"/>
      <c r="D98" s="108"/>
      <c r="E98" s="109"/>
      <c r="F98" s="110"/>
      <c r="G98" s="109"/>
      <c r="H98" s="110"/>
      <c r="I98" s="109"/>
      <c r="J98" s="110"/>
      <c r="K98" s="109"/>
      <c r="L98" s="110"/>
      <c r="M98" s="108"/>
      <c r="N98" s="1" t="s">
        <v>126</v>
      </c>
    </row>
    <row r="99" spans="1:51" ht="30" customHeight="1">
      <c r="A99" s="8" t="s">
        <v>464</v>
      </c>
      <c r="B99" s="8" t="s">
        <v>465</v>
      </c>
      <c r="C99" s="8" t="s">
        <v>77</v>
      </c>
      <c r="D99" s="9">
        <v>1.25</v>
      </c>
      <c r="E99" s="12">
        <f>단가대비표!O20</f>
        <v>0</v>
      </c>
      <c r="F99" s="13">
        <f t="shared" ref="F99:F108" si="24">TRUNC(E99*D99,1)</f>
        <v>0</v>
      </c>
      <c r="G99" s="12">
        <f>단가대비표!P20</f>
        <v>0</v>
      </c>
      <c r="H99" s="13">
        <f t="shared" ref="H99:H108" si="25">TRUNC(G99*D99,1)</f>
        <v>0</v>
      </c>
      <c r="I99" s="12">
        <f>단가대비표!V20</f>
        <v>0</v>
      </c>
      <c r="J99" s="13">
        <f t="shared" ref="J99:J108" si="26">TRUNC(I99*D99,1)</f>
        <v>0</v>
      </c>
      <c r="K99" s="12">
        <f t="shared" ref="K99:K108" si="27">TRUNC(E99+G99+I99,1)</f>
        <v>0</v>
      </c>
      <c r="L99" s="13">
        <f t="shared" ref="L99:L108" si="28">TRUNC(F99+H99+J99,1)</f>
        <v>0</v>
      </c>
      <c r="M99" s="8" t="s">
        <v>52</v>
      </c>
      <c r="N99" s="2" t="s">
        <v>126</v>
      </c>
      <c r="O99" s="2" t="s">
        <v>466</v>
      </c>
      <c r="P99" s="2" t="s">
        <v>64</v>
      </c>
      <c r="Q99" s="2" t="s">
        <v>64</v>
      </c>
      <c r="R99" s="2" t="s">
        <v>63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52</v>
      </c>
      <c r="AW99" s="2" t="s">
        <v>505</v>
      </c>
      <c r="AX99" s="2" t="s">
        <v>52</v>
      </c>
      <c r="AY99" s="2" t="s">
        <v>52</v>
      </c>
    </row>
    <row r="100" spans="1:51" ht="30" customHeight="1">
      <c r="A100" s="8" t="s">
        <v>468</v>
      </c>
      <c r="B100" s="8" t="s">
        <v>469</v>
      </c>
      <c r="C100" s="8" t="s">
        <v>77</v>
      </c>
      <c r="D100" s="9">
        <v>1.05</v>
      </c>
      <c r="E100" s="12">
        <f>단가대비표!O21</f>
        <v>0</v>
      </c>
      <c r="F100" s="13">
        <f t="shared" si="24"/>
        <v>0</v>
      </c>
      <c r="G100" s="12">
        <f>단가대비표!P21</f>
        <v>0</v>
      </c>
      <c r="H100" s="13">
        <f t="shared" si="25"/>
        <v>0</v>
      </c>
      <c r="I100" s="12">
        <f>단가대비표!V21</f>
        <v>0</v>
      </c>
      <c r="J100" s="13">
        <f t="shared" si="26"/>
        <v>0</v>
      </c>
      <c r="K100" s="12">
        <f t="shared" si="27"/>
        <v>0</v>
      </c>
      <c r="L100" s="13">
        <f t="shared" si="28"/>
        <v>0</v>
      </c>
      <c r="M100" s="8" t="s">
        <v>52</v>
      </c>
      <c r="N100" s="2" t="s">
        <v>126</v>
      </c>
      <c r="O100" s="2" t="s">
        <v>470</v>
      </c>
      <c r="P100" s="2" t="s">
        <v>64</v>
      </c>
      <c r="Q100" s="2" t="s">
        <v>64</v>
      </c>
      <c r="R100" s="2" t="s">
        <v>63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506</v>
      </c>
      <c r="AX100" s="2" t="s">
        <v>52</v>
      </c>
      <c r="AY100" s="2" t="s">
        <v>52</v>
      </c>
    </row>
    <row r="101" spans="1:51" ht="30" customHeight="1">
      <c r="A101" s="8" t="s">
        <v>472</v>
      </c>
      <c r="B101" s="8" t="s">
        <v>473</v>
      </c>
      <c r="C101" s="8" t="s">
        <v>77</v>
      </c>
      <c r="D101" s="9">
        <v>1.03</v>
      </c>
      <c r="E101" s="12">
        <f>단가대비표!O12</f>
        <v>0</v>
      </c>
      <c r="F101" s="13">
        <f t="shared" si="24"/>
        <v>0</v>
      </c>
      <c r="G101" s="12">
        <f>단가대비표!P12</f>
        <v>0</v>
      </c>
      <c r="H101" s="13">
        <f t="shared" si="25"/>
        <v>0</v>
      </c>
      <c r="I101" s="12">
        <f>단가대비표!V12</f>
        <v>0</v>
      </c>
      <c r="J101" s="13">
        <f t="shared" si="26"/>
        <v>0</v>
      </c>
      <c r="K101" s="12">
        <f t="shared" si="27"/>
        <v>0</v>
      </c>
      <c r="L101" s="13">
        <f t="shared" si="28"/>
        <v>0</v>
      </c>
      <c r="M101" s="8" t="s">
        <v>52</v>
      </c>
      <c r="N101" s="2" t="s">
        <v>126</v>
      </c>
      <c r="O101" s="2" t="s">
        <v>474</v>
      </c>
      <c r="P101" s="2" t="s">
        <v>64</v>
      </c>
      <c r="Q101" s="2" t="s">
        <v>64</v>
      </c>
      <c r="R101" s="2" t="s">
        <v>63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507</v>
      </c>
      <c r="AX101" s="2" t="s">
        <v>52</v>
      </c>
      <c r="AY101" s="2" t="s">
        <v>52</v>
      </c>
    </row>
    <row r="102" spans="1:51" ht="30" customHeight="1">
      <c r="A102" s="8" t="s">
        <v>476</v>
      </c>
      <c r="B102" s="8" t="s">
        <v>477</v>
      </c>
      <c r="C102" s="8" t="s">
        <v>478</v>
      </c>
      <c r="D102" s="9">
        <v>9.6</v>
      </c>
      <c r="E102" s="12">
        <f>단가대비표!O66</f>
        <v>0</v>
      </c>
      <c r="F102" s="13">
        <f t="shared" si="24"/>
        <v>0</v>
      </c>
      <c r="G102" s="12">
        <f>단가대비표!P66</f>
        <v>0</v>
      </c>
      <c r="H102" s="13">
        <f t="shared" si="25"/>
        <v>0</v>
      </c>
      <c r="I102" s="12">
        <f>단가대비표!V66</f>
        <v>0</v>
      </c>
      <c r="J102" s="13">
        <f t="shared" si="26"/>
        <v>0</v>
      </c>
      <c r="K102" s="12">
        <f t="shared" si="27"/>
        <v>0</v>
      </c>
      <c r="L102" s="13">
        <f t="shared" si="28"/>
        <v>0</v>
      </c>
      <c r="M102" s="8" t="s">
        <v>52</v>
      </c>
      <c r="N102" s="2" t="s">
        <v>126</v>
      </c>
      <c r="O102" s="2" t="s">
        <v>479</v>
      </c>
      <c r="P102" s="2" t="s">
        <v>64</v>
      </c>
      <c r="Q102" s="2" t="s">
        <v>64</v>
      </c>
      <c r="R102" s="2" t="s">
        <v>63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508</v>
      </c>
      <c r="AX102" s="2" t="s">
        <v>52</v>
      </c>
      <c r="AY102" s="2" t="s">
        <v>52</v>
      </c>
    </row>
    <row r="103" spans="1:51" ht="30" customHeight="1">
      <c r="A103" s="8" t="s">
        <v>481</v>
      </c>
      <c r="B103" s="8" t="s">
        <v>482</v>
      </c>
      <c r="C103" s="8" t="s">
        <v>483</v>
      </c>
      <c r="D103" s="9">
        <v>1</v>
      </c>
      <c r="E103" s="12">
        <f>단가대비표!O51</f>
        <v>0</v>
      </c>
      <c r="F103" s="13">
        <f t="shared" si="24"/>
        <v>0</v>
      </c>
      <c r="G103" s="12">
        <f>단가대비표!P51</f>
        <v>0</v>
      </c>
      <c r="H103" s="13">
        <f t="shared" si="25"/>
        <v>0</v>
      </c>
      <c r="I103" s="12">
        <f>단가대비표!V51</f>
        <v>0</v>
      </c>
      <c r="J103" s="13">
        <f t="shared" si="26"/>
        <v>0</v>
      </c>
      <c r="K103" s="12">
        <f t="shared" si="27"/>
        <v>0</v>
      </c>
      <c r="L103" s="13">
        <f t="shared" si="28"/>
        <v>0</v>
      </c>
      <c r="M103" s="8" t="s">
        <v>52</v>
      </c>
      <c r="N103" s="2" t="s">
        <v>126</v>
      </c>
      <c r="O103" s="2" t="s">
        <v>484</v>
      </c>
      <c r="P103" s="2" t="s">
        <v>64</v>
      </c>
      <c r="Q103" s="2" t="s">
        <v>64</v>
      </c>
      <c r="R103" s="2" t="s">
        <v>63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509</v>
      </c>
      <c r="AX103" s="2" t="s">
        <v>52</v>
      </c>
      <c r="AY103" s="2" t="s">
        <v>52</v>
      </c>
    </row>
    <row r="104" spans="1:51" ht="30" customHeight="1">
      <c r="A104" s="8" t="s">
        <v>486</v>
      </c>
      <c r="B104" s="8" t="s">
        <v>487</v>
      </c>
      <c r="C104" s="8" t="s">
        <v>153</v>
      </c>
      <c r="D104" s="9">
        <v>8</v>
      </c>
      <c r="E104" s="12">
        <f>단가대비표!O52</f>
        <v>0</v>
      </c>
      <c r="F104" s="13">
        <f t="shared" si="24"/>
        <v>0</v>
      </c>
      <c r="G104" s="12">
        <f>단가대비표!P52</f>
        <v>0</v>
      </c>
      <c r="H104" s="13">
        <f t="shared" si="25"/>
        <v>0</v>
      </c>
      <c r="I104" s="12">
        <f>단가대비표!V52</f>
        <v>0</v>
      </c>
      <c r="J104" s="13">
        <f t="shared" si="26"/>
        <v>0</v>
      </c>
      <c r="K104" s="12">
        <f t="shared" si="27"/>
        <v>0</v>
      </c>
      <c r="L104" s="13">
        <f t="shared" si="28"/>
        <v>0</v>
      </c>
      <c r="M104" s="8" t="s">
        <v>52</v>
      </c>
      <c r="N104" s="2" t="s">
        <v>126</v>
      </c>
      <c r="O104" s="2" t="s">
        <v>488</v>
      </c>
      <c r="P104" s="2" t="s">
        <v>64</v>
      </c>
      <c r="Q104" s="2" t="s">
        <v>64</v>
      </c>
      <c r="R104" s="2" t="s">
        <v>63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510</v>
      </c>
      <c r="AX104" s="2" t="s">
        <v>52</v>
      </c>
      <c r="AY104" s="2" t="s">
        <v>52</v>
      </c>
    </row>
    <row r="105" spans="1:51" ht="30" customHeight="1">
      <c r="A105" s="8" t="s">
        <v>490</v>
      </c>
      <c r="B105" s="8" t="s">
        <v>491</v>
      </c>
      <c r="C105" s="8" t="s">
        <v>153</v>
      </c>
      <c r="D105" s="9">
        <v>21</v>
      </c>
      <c r="E105" s="12">
        <f>단가대비표!O50</f>
        <v>0</v>
      </c>
      <c r="F105" s="13">
        <f t="shared" si="24"/>
        <v>0</v>
      </c>
      <c r="G105" s="12">
        <f>단가대비표!P50</f>
        <v>0</v>
      </c>
      <c r="H105" s="13">
        <f t="shared" si="25"/>
        <v>0</v>
      </c>
      <c r="I105" s="12">
        <f>단가대비표!V50</f>
        <v>0</v>
      </c>
      <c r="J105" s="13">
        <f t="shared" si="26"/>
        <v>0</v>
      </c>
      <c r="K105" s="12">
        <f t="shared" si="27"/>
        <v>0</v>
      </c>
      <c r="L105" s="13">
        <f t="shared" si="28"/>
        <v>0</v>
      </c>
      <c r="M105" s="8" t="s">
        <v>52</v>
      </c>
      <c r="N105" s="2" t="s">
        <v>126</v>
      </c>
      <c r="O105" s="2" t="s">
        <v>492</v>
      </c>
      <c r="P105" s="2" t="s">
        <v>64</v>
      </c>
      <c r="Q105" s="2" t="s">
        <v>64</v>
      </c>
      <c r="R105" s="2" t="s">
        <v>63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511</v>
      </c>
      <c r="AX105" s="2" t="s">
        <v>52</v>
      </c>
      <c r="AY105" s="2" t="s">
        <v>52</v>
      </c>
    </row>
    <row r="106" spans="1:51" ht="30" customHeight="1">
      <c r="A106" s="8" t="s">
        <v>494</v>
      </c>
      <c r="B106" s="8" t="s">
        <v>495</v>
      </c>
      <c r="C106" s="8" t="s">
        <v>77</v>
      </c>
      <c r="D106" s="9">
        <v>1</v>
      </c>
      <c r="E106" s="12">
        <f>일위대가목록!E57</f>
        <v>0</v>
      </c>
      <c r="F106" s="13">
        <f t="shared" si="24"/>
        <v>0</v>
      </c>
      <c r="G106" s="12">
        <f>일위대가목록!F57</f>
        <v>0</v>
      </c>
      <c r="H106" s="13">
        <f t="shared" si="25"/>
        <v>0</v>
      </c>
      <c r="I106" s="12">
        <f>일위대가목록!G57</f>
        <v>0</v>
      </c>
      <c r="J106" s="13">
        <f t="shared" si="26"/>
        <v>0</v>
      </c>
      <c r="K106" s="12">
        <f t="shared" si="27"/>
        <v>0</v>
      </c>
      <c r="L106" s="13">
        <f t="shared" si="28"/>
        <v>0</v>
      </c>
      <c r="M106" s="8" t="s">
        <v>496</v>
      </c>
      <c r="N106" s="2" t="s">
        <v>126</v>
      </c>
      <c r="O106" s="2" t="s">
        <v>497</v>
      </c>
      <c r="P106" s="2" t="s">
        <v>63</v>
      </c>
      <c r="Q106" s="2" t="s">
        <v>64</v>
      </c>
      <c r="R106" s="2" t="s">
        <v>64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512</v>
      </c>
      <c r="AX106" s="2" t="s">
        <v>52</v>
      </c>
      <c r="AY106" s="2" t="s">
        <v>52</v>
      </c>
    </row>
    <row r="107" spans="1:51" ht="30" customHeight="1">
      <c r="A107" s="8" t="s">
        <v>499</v>
      </c>
      <c r="B107" s="8" t="s">
        <v>500</v>
      </c>
      <c r="C107" s="8" t="s">
        <v>77</v>
      </c>
      <c r="D107" s="9">
        <v>1</v>
      </c>
      <c r="E107" s="12">
        <f>일위대가목록!E58</f>
        <v>0</v>
      </c>
      <c r="F107" s="13">
        <f t="shared" si="24"/>
        <v>0</v>
      </c>
      <c r="G107" s="12">
        <f>일위대가목록!F58</f>
        <v>0</v>
      </c>
      <c r="H107" s="13">
        <f t="shared" si="25"/>
        <v>0</v>
      </c>
      <c r="I107" s="12">
        <f>일위대가목록!G58</f>
        <v>0</v>
      </c>
      <c r="J107" s="13">
        <f t="shared" si="26"/>
        <v>0</v>
      </c>
      <c r="K107" s="12">
        <f t="shared" si="27"/>
        <v>0</v>
      </c>
      <c r="L107" s="13">
        <f t="shared" si="28"/>
        <v>0</v>
      </c>
      <c r="M107" s="8" t="s">
        <v>501</v>
      </c>
      <c r="N107" s="2" t="s">
        <v>126</v>
      </c>
      <c r="O107" s="2" t="s">
        <v>502</v>
      </c>
      <c r="P107" s="2" t="s">
        <v>63</v>
      </c>
      <c r="Q107" s="2" t="s">
        <v>64</v>
      </c>
      <c r="R107" s="2" t="s">
        <v>64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513</v>
      </c>
      <c r="AX107" s="2" t="s">
        <v>52</v>
      </c>
      <c r="AY107" s="2" t="s">
        <v>52</v>
      </c>
    </row>
    <row r="108" spans="1:51" ht="30" customHeight="1">
      <c r="A108" s="8" t="s">
        <v>514</v>
      </c>
      <c r="B108" s="8" t="s">
        <v>515</v>
      </c>
      <c r="C108" s="8" t="s">
        <v>77</v>
      </c>
      <c r="D108" s="9">
        <v>1</v>
      </c>
      <c r="E108" s="12">
        <f>일위대가목록!E59</f>
        <v>0</v>
      </c>
      <c r="F108" s="13">
        <f t="shared" si="24"/>
        <v>0</v>
      </c>
      <c r="G108" s="12">
        <f>일위대가목록!F59</f>
        <v>0</v>
      </c>
      <c r="H108" s="13">
        <f t="shared" si="25"/>
        <v>0</v>
      </c>
      <c r="I108" s="12">
        <f>일위대가목록!G59</f>
        <v>0</v>
      </c>
      <c r="J108" s="13">
        <f t="shared" si="26"/>
        <v>0</v>
      </c>
      <c r="K108" s="12">
        <f t="shared" si="27"/>
        <v>0</v>
      </c>
      <c r="L108" s="13">
        <f t="shared" si="28"/>
        <v>0</v>
      </c>
      <c r="M108" s="8" t="s">
        <v>516</v>
      </c>
      <c r="N108" s="2" t="s">
        <v>126</v>
      </c>
      <c r="O108" s="2" t="s">
        <v>517</v>
      </c>
      <c r="P108" s="2" t="s">
        <v>63</v>
      </c>
      <c r="Q108" s="2" t="s">
        <v>64</v>
      </c>
      <c r="R108" s="2" t="s">
        <v>64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52</v>
      </c>
      <c r="AW108" s="2" t="s">
        <v>518</v>
      </c>
      <c r="AX108" s="2" t="s">
        <v>52</v>
      </c>
      <c r="AY108" s="2" t="s">
        <v>52</v>
      </c>
    </row>
    <row r="109" spans="1:51" ht="30" customHeight="1">
      <c r="A109" s="8" t="s">
        <v>347</v>
      </c>
      <c r="B109" s="8" t="s">
        <v>52</v>
      </c>
      <c r="C109" s="8" t="s">
        <v>52</v>
      </c>
      <c r="D109" s="9"/>
      <c r="E109" s="12"/>
      <c r="F109" s="13">
        <f>TRUNC(SUMIF(N99:N108, N98, F99:F108),0)</f>
        <v>0</v>
      </c>
      <c r="G109" s="12"/>
      <c r="H109" s="13">
        <f>TRUNC(SUMIF(N99:N108, N98, H99:H108),0)</f>
        <v>0</v>
      </c>
      <c r="I109" s="12"/>
      <c r="J109" s="13">
        <f>TRUNC(SUMIF(N99:N108, N98, J99:J108),0)</f>
        <v>0</v>
      </c>
      <c r="K109" s="12"/>
      <c r="L109" s="13">
        <f>F109+H109+J109</f>
        <v>0</v>
      </c>
      <c r="M109" s="8" t="s">
        <v>52</v>
      </c>
      <c r="N109" s="2" t="s">
        <v>72</v>
      </c>
      <c r="O109" s="2" t="s">
        <v>72</v>
      </c>
      <c r="P109" s="2" t="s">
        <v>52</v>
      </c>
      <c r="Q109" s="2" t="s">
        <v>52</v>
      </c>
      <c r="R109" s="2" t="s">
        <v>52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52</v>
      </c>
      <c r="AX109" s="2" t="s">
        <v>52</v>
      </c>
      <c r="AY109" s="2" t="s">
        <v>52</v>
      </c>
    </row>
    <row r="110" spans="1:51" ht="30" customHeight="1">
      <c r="A110" s="9"/>
      <c r="B110" s="9"/>
      <c r="C110" s="9"/>
      <c r="D110" s="9"/>
      <c r="E110" s="12"/>
      <c r="F110" s="13"/>
      <c r="G110" s="12"/>
      <c r="H110" s="13"/>
      <c r="I110" s="12"/>
      <c r="J110" s="13"/>
      <c r="K110" s="12"/>
      <c r="L110" s="13"/>
      <c r="M110" s="9"/>
    </row>
    <row r="111" spans="1:51" ht="30" customHeight="1">
      <c r="A111" s="108" t="s">
        <v>519</v>
      </c>
      <c r="B111" s="108"/>
      <c r="C111" s="108"/>
      <c r="D111" s="108"/>
      <c r="E111" s="109"/>
      <c r="F111" s="110"/>
      <c r="G111" s="109"/>
      <c r="H111" s="110"/>
      <c r="I111" s="109"/>
      <c r="J111" s="110"/>
      <c r="K111" s="109"/>
      <c r="L111" s="110"/>
      <c r="M111" s="108"/>
      <c r="N111" s="1" t="s">
        <v>134</v>
      </c>
    </row>
    <row r="112" spans="1:51" ht="30" customHeight="1">
      <c r="A112" s="8" t="s">
        <v>520</v>
      </c>
      <c r="B112" s="8" t="s">
        <v>521</v>
      </c>
      <c r="C112" s="8" t="s">
        <v>60</v>
      </c>
      <c r="D112" s="9">
        <v>2</v>
      </c>
      <c r="E112" s="12">
        <f>일위대가목록!E61</f>
        <v>0</v>
      </c>
      <c r="F112" s="13">
        <f>TRUNC(E112*D112,1)</f>
        <v>0</v>
      </c>
      <c r="G112" s="12">
        <f>일위대가목록!F61</f>
        <v>0</v>
      </c>
      <c r="H112" s="13">
        <f>TRUNC(G112*D112,1)</f>
        <v>0</v>
      </c>
      <c r="I112" s="12">
        <f>일위대가목록!G61</f>
        <v>0</v>
      </c>
      <c r="J112" s="13">
        <f>TRUNC(I112*D112,1)</f>
        <v>0</v>
      </c>
      <c r="K112" s="12">
        <f t="shared" ref="K112:L115" si="29">TRUNC(E112+G112+I112,1)</f>
        <v>0</v>
      </c>
      <c r="L112" s="13">
        <f t="shared" si="29"/>
        <v>0</v>
      </c>
      <c r="M112" s="8" t="s">
        <v>522</v>
      </c>
      <c r="N112" s="2" t="s">
        <v>134</v>
      </c>
      <c r="O112" s="2" t="s">
        <v>523</v>
      </c>
      <c r="P112" s="2" t="s">
        <v>63</v>
      </c>
      <c r="Q112" s="2" t="s">
        <v>64</v>
      </c>
      <c r="R112" s="2" t="s">
        <v>64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52</v>
      </c>
      <c r="AW112" s="2" t="s">
        <v>524</v>
      </c>
      <c r="AX112" s="2" t="s">
        <v>52</v>
      </c>
      <c r="AY112" s="2" t="s">
        <v>52</v>
      </c>
    </row>
    <row r="113" spans="1:51" ht="30" customHeight="1">
      <c r="A113" s="8" t="s">
        <v>520</v>
      </c>
      <c r="B113" s="8" t="s">
        <v>525</v>
      </c>
      <c r="C113" s="8" t="s">
        <v>60</v>
      </c>
      <c r="D113" s="9">
        <v>17.600000000000001</v>
      </c>
      <c r="E113" s="12">
        <f>일위대가목록!E62</f>
        <v>0</v>
      </c>
      <c r="F113" s="13">
        <f>TRUNC(E113*D113,1)</f>
        <v>0</v>
      </c>
      <c r="G113" s="12">
        <f>일위대가목록!F62</f>
        <v>0</v>
      </c>
      <c r="H113" s="13">
        <f>TRUNC(G113*D113,1)</f>
        <v>0</v>
      </c>
      <c r="I113" s="12">
        <f>일위대가목록!G62</f>
        <v>0</v>
      </c>
      <c r="J113" s="13">
        <f>TRUNC(I113*D113,1)</f>
        <v>0</v>
      </c>
      <c r="K113" s="12">
        <f t="shared" si="29"/>
        <v>0</v>
      </c>
      <c r="L113" s="13">
        <f t="shared" si="29"/>
        <v>0</v>
      </c>
      <c r="M113" s="8" t="s">
        <v>526</v>
      </c>
      <c r="N113" s="2" t="s">
        <v>134</v>
      </c>
      <c r="O113" s="2" t="s">
        <v>527</v>
      </c>
      <c r="P113" s="2" t="s">
        <v>63</v>
      </c>
      <c r="Q113" s="2" t="s">
        <v>64</v>
      </c>
      <c r="R113" s="2" t="s">
        <v>64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528</v>
      </c>
      <c r="AX113" s="2" t="s">
        <v>52</v>
      </c>
      <c r="AY113" s="2" t="s">
        <v>52</v>
      </c>
    </row>
    <row r="114" spans="1:51" ht="30" customHeight="1">
      <c r="A114" s="8" t="s">
        <v>520</v>
      </c>
      <c r="B114" s="8" t="s">
        <v>529</v>
      </c>
      <c r="C114" s="8" t="s">
        <v>60</v>
      </c>
      <c r="D114" s="9">
        <v>19.399999999999999</v>
      </c>
      <c r="E114" s="12">
        <f>일위대가목록!E63</f>
        <v>0</v>
      </c>
      <c r="F114" s="13">
        <f>TRUNC(E114*D114,1)</f>
        <v>0</v>
      </c>
      <c r="G114" s="12">
        <f>일위대가목록!F63</f>
        <v>0</v>
      </c>
      <c r="H114" s="13">
        <f>TRUNC(G114*D114,1)</f>
        <v>0</v>
      </c>
      <c r="I114" s="12">
        <f>일위대가목록!G63</f>
        <v>0</v>
      </c>
      <c r="J114" s="13">
        <f>TRUNC(I114*D114,1)</f>
        <v>0</v>
      </c>
      <c r="K114" s="12">
        <f t="shared" si="29"/>
        <v>0</v>
      </c>
      <c r="L114" s="13">
        <f t="shared" si="29"/>
        <v>0</v>
      </c>
      <c r="M114" s="8" t="s">
        <v>530</v>
      </c>
      <c r="N114" s="2" t="s">
        <v>134</v>
      </c>
      <c r="O114" s="2" t="s">
        <v>531</v>
      </c>
      <c r="P114" s="2" t="s">
        <v>63</v>
      </c>
      <c r="Q114" s="2" t="s">
        <v>64</v>
      </c>
      <c r="R114" s="2" t="s">
        <v>64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532</v>
      </c>
      <c r="AX114" s="2" t="s">
        <v>52</v>
      </c>
      <c r="AY114" s="2" t="s">
        <v>52</v>
      </c>
    </row>
    <row r="115" spans="1:51" ht="30" customHeight="1">
      <c r="A115" s="8" t="s">
        <v>520</v>
      </c>
      <c r="B115" s="8" t="s">
        <v>533</v>
      </c>
      <c r="C115" s="8" t="s">
        <v>60</v>
      </c>
      <c r="D115" s="9">
        <v>16.8</v>
      </c>
      <c r="E115" s="12">
        <f>일위대가목록!E64</f>
        <v>0</v>
      </c>
      <c r="F115" s="13">
        <f>TRUNC(E115*D115,1)</f>
        <v>0</v>
      </c>
      <c r="G115" s="12">
        <f>일위대가목록!F64</f>
        <v>0</v>
      </c>
      <c r="H115" s="13">
        <f>TRUNC(G115*D115,1)</f>
        <v>0</v>
      </c>
      <c r="I115" s="12">
        <f>일위대가목록!G64</f>
        <v>0</v>
      </c>
      <c r="J115" s="13">
        <f>TRUNC(I115*D115,1)</f>
        <v>0</v>
      </c>
      <c r="K115" s="12">
        <f t="shared" si="29"/>
        <v>0</v>
      </c>
      <c r="L115" s="13">
        <f t="shared" si="29"/>
        <v>0</v>
      </c>
      <c r="M115" s="8" t="s">
        <v>534</v>
      </c>
      <c r="N115" s="2" t="s">
        <v>134</v>
      </c>
      <c r="O115" s="2" t="s">
        <v>535</v>
      </c>
      <c r="P115" s="2" t="s">
        <v>63</v>
      </c>
      <c r="Q115" s="2" t="s">
        <v>64</v>
      </c>
      <c r="R115" s="2" t="s">
        <v>64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536</v>
      </c>
      <c r="AX115" s="2" t="s">
        <v>52</v>
      </c>
      <c r="AY115" s="2" t="s">
        <v>52</v>
      </c>
    </row>
    <row r="116" spans="1:51" ht="30" customHeight="1">
      <c r="A116" s="8" t="s">
        <v>347</v>
      </c>
      <c r="B116" s="8" t="s">
        <v>52</v>
      </c>
      <c r="C116" s="8" t="s">
        <v>52</v>
      </c>
      <c r="D116" s="9"/>
      <c r="E116" s="12"/>
      <c r="F116" s="13">
        <f>TRUNC(SUMIF(N112:N115, N111, F112:F115),0)</f>
        <v>0</v>
      </c>
      <c r="G116" s="12"/>
      <c r="H116" s="13">
        <f>TRUNC(SUMIF(N112:N115, N111, H112:H115),0)</f>
        <v>0</v>
      </c>
      <c r="I116" s="12"/>
      <c r="J116" s="13">
        <f>TRUNC(SUMIF(N112:N115, N111, J112:J115),0)</f>
        <v>0</v>
      </c>
      <c r="K116" s="12"/>
      <c r="L116" s="13">
        <f>F116+H116+J116</f>
        <v>0</v>
      </c>
      <c r="M116" s="8" t="s">
        <v>52</v>
      </c>
      <c r="N116" s="2" t="s">
        <v>72</v>
      </c>
      <c r="O116" s="2" t="s">
        <v>72</v>
      </c>
      <c r="P116" s="2" t="s">
        <v>52</v>
      </c>
      <c r="Q116" s="2" t="s">
        <v>52</v>
      </c>
      <c r="R116" s="2" t="s">
        <v>52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52</v>
      </c>
      <c r="AX116" s="2" t="s">
        <v>52</v>
      </c>
      <c r="AY116" s="2" t="s">
        <v>52</v>
      </c>
    </row>
    <row r="117" spans="1:51" ht="30" customHeight="1">
      <c r="A117" s="9"/>
      <c r="B117" s="9"/>
      <c r="C117" s="9"/>
      <c r="D117" s="9"/>
      <c r="E117" s="12"/>
      <c r="F117" s="13"/>
      <c r="G117" s="12"/>
      <c r="H117" s="13"/>
      <c r="I117" s="12"/>
      <c r="J117" s="13"/>
      <c r="K117" s="12"/>
      <c r="L117" s="13"/>
      <c r="M117" s="9"/>
    </row>
    <row r="118" spans="1:51" ht="30" customHeight="1">
      <c r="A118" s="108" t="s">
        <v>537</v>
      </c>
      <c r="B118" s="108"/>
      <c r="C118" s="108"/>
      <c r="D118" s="108"/>
      <c r="E118" s="109"/>
      <c r="F118" s="110"/>
      <c r="G118" s="109"/>
      <c r="H118" s="110"/>
      <c r="I118" s="109"/>
      <c r="J118" s="110"/>
      <c r="K118" s="109"/>
      <c r="L118" s="110"/>
      <c r="M118" s="108"/>
      <c r="N118" s="1" t="s">
        <v>139</v>
      </c>
    </row>
    <row r="119" spans="1:51" ht="30" customHeight="1">
      <c r="A119" s="8" t="s">
        <v>520</v>
      </c>
      <c r="B119" s="8" t="s">
        <v>521</v>
      </c>
      <c r="C119" s="8" t="s">
        <v>60</v>
      </c>
      <c r="D119" s="9">
        <v>3.95</v>
      </c>
      <c r="E119" s="12">
        <f>일위대가목록!E61</f>
        <v>0</v>
      </c>
      <c r="F119" s="13">
        <f>TRUNC(E119*D119,1)</f>
        <v>0</v>
      </c>
      <c r="G119" s="12">
        <f>일위대가목록!F61</f>
        <v>0</v>
      </c>
      <c r="H119" s="13">
        <f>TRUNC(G119*D119,1)</f>
        <v>0</v>
      </c>
      <c r="I119" s="12">
        <f>일위대가목록!G61</f>
        <v>0</v>
      </c>
      <c r="J119" s="13">
        <f>TRUNC(I119*D119,1)</f>
        <v>0</v>
      </c>
      <c r="K119" s="12">
        <f t="shared" ref="K119:L122" si="30">TRUNC(E119+G119+I119,1)</f>
        <v>0</v>
      </c>
      <c r="L119" s="13">
        <f t="shared" si="30"/>
        <v>0</v>
      </c>
      <c r="M119" s="8" t="s">
        <v>522</v>
      </c>
      <c r="N119" s="2" t="s">
        <v>139</v>
      </c>
      <c r="O119" s="2" t="s">
        <v>523</v>
      </c>
      <c r="P119" s="2" t="s">
        <v>63</v>
      </c>
      <c r="Q119" s="2" t="s">
        <v>64</v>
      </c>
      <c r="R119" s="2" t="s">
        <v>64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538</v>
      </c>
      <c r="AX119" s="2" t="s">
        <v>52</v>
      </c>
      <c r="AY119" s="2" t="s">
        <v>52</v>
      </c>
    </row>
    <row r="120" spans="1:51" ht="30" customHeight="1">
      <c r="A120" s="8" t="s">
        <v>539</v>
      </c>
      <c r="B120" s="8" t="s">
        <v>540</v>
      </c>
      <c r="C120" s="8" t="s">
        <v>77</v>
      </c>
      <c r="D120" s="9">
        <v>1</v>
      </c>
      <c r="E120" s="12">
        <f>단가대비표!O41</f>
        <v>0</v>
      </c>
      <c r="F120" s="13">
        <f>TRUNC(E120*D120,1)</f>
        <v>0</v>
      </c>
      <c r="G120" s="12">
        <f>단가대비표!P41</f>
        <v>0</v>
      </c>
      <c r="H120" s="13">
        <f>TRUNC(G120*D120,1)</f>
        <v>0</v>
      </c>
      <c r="I120" s="12">
        <f>단가대비표!V41</f>
        <v>0</v>
      </c>
      <c r="J120" s="13">
        <f>TRUNC(I120*D120,1)</f>
        <v>0</v>
      </c>
      <c r="K120" s="12">
        <f t="shared" si="30"/>
        <v>0</v>
      </c>
      <c r="L120" s="13">
        <f t="shared" si="30"/>
        <v>0</v>
      </c>
      <c r="M120" s="8" t="s">
        <v>52</v>
      </c>
      <c r="N120" s="2" t="s">
        <v>139</v>
      </c>
      <c r="O120" s="2" t="s">
        <v>541</v>
      </c>
      <c r="P120" s="2" t="s">
        <v>64</v>
      </c>
      <c r="Q120" s="2" t="s">
        <v>64</v>
      </c>
      <c r="R120" s="2" t="s">
        <v>63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542</v>
      </c>
      <c r="AX120" s="2" t="s">
        <v>52</v>
      </c>
      <c r="AY120" s="2" t="s">
        <v>52</v>
      </c>
    </row>
    <row r="121" spans="1:51" ht="30" customHeight="1">
      <c r="A121" s="8" t="s">
        <v>543</v>
      </c>
      <c r="B121" s="8" t="s">
        <v>544</v>
      </c>
      <c r="C121" s="8" t="s">
        <v>77</v>
      </c>
      <c r="D121" s="9">
        <v>1</v>
      </c>
      <c r="E121" s="12">
        <f>일위대가목록!E68</f>
        <v>0</v>
      </c>
      <c r="F121" s="13">
        <f>TRUNC(E121*D121,1)</f>
        <v>0</v>
      </c>
      <c r="G121" s="12">
        <f>일위대가목록!F68</f>
        <v>0</v>
      </c>
      <c r="H121" s="13">
        <f>TRUNC(G121*D121,1)</f>
        <v>0</v>
      </c>
      <c r="I121" s="12">
        <f>일위대가목록!G68</f>
        <v>0</v>
      </c>
      <c r="J121" s="13">
        <f>TRUNC(I121*D121,1)</f>
        <v>0</v>
      </c>
      <c r="K121" s="12">
        <f t="shared" si="30"/>
        <v>0</v>
      </c>
      <c r="L121" s="13">
        <f t="shared" si="30"/>
        <v>0</v>
      </c>
      <c r="M121" s="8" t="s">
        <v>545</v>
      </c>
      <c r="N121" s="2" t="s">
        <v>139</v>
      </c>
      <c r="O121" s="2" t="s">
        <v>546</v>
      </c>
      <c r="P121" s="2" t="s">
        <v>63</v>
      </c>
      <c r="Q121" s="2" t="s">
        <v>64</v>
      </c>
      <c r="R121" s="2" t="s">
        <v>64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547</v>
      </c>
      <c r="AX121" s="2" t="s">
        <v>52</v>
      </c>
      <c r="AY121" s="2" t="s">
        <v>52</v>
      </c>
    </row>
    <row r="122" spans="1:51" ht="30" customHeight="1">
      <c r="A122" s="8" t="s">
        <v>548</v>
      </c>
      <c r="B122" s="8" t="s">
        <v>52</v>
      </c>
      <c r="C122" s="8" t="s">
        <v>77</v>
      </c>
      <c r="D122" s="9">
        <v>1</v>
      </c>
      <c r="E122" s="12">
        <f>단가대비표!O26</f>
        <v>0</v>
      </c>
      <c r="F122" s="13">
        <f>TRUNC(E122*D122,1)</f>
        <v>0</v>
      </c>
      <c r="G122" s="12">
        <f>단가대비표!P26</f>
        <v>0</v>
      </c>
      <c r="H122" s="13">
        <f>TRUNC(G122*D122,1)</f>
        <v>0</v>
      </c>
      <c r="I122" s="12">
        <f>단가대비표!V26</f>
        <v>0</v>
      </c>
      <c r="J122" s="13">
        <f>TRUNC(I122*D122,1)</f>
        <v>0</v>
      </c>
      <c r="K122" s="12">
        <f t="shared" si="30"/>
        <v>0</v>
      </c>
      <c r="L122" s="13">
        <f t="shared" si="30"/>
        <v>0</v>
      </c>
      <c r="M122" s="8" t="s">
        <v>52</v>
      </c>
      <c r="N122" s="2" t="s">
        <v>139</v>
      </c>
      <c r="O122" s="2" t="s">
        <v>549</v>
      </c>
      <c r="P122" s="2" t="s">
        <v>64</v>
      </c>
      <c r="Q122" s="2" t="s">
        <v>64</v>
      </c>
      <c r="R122" s="2" t="s">
        <v>63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52</v>
      </c>
      <c r="AW122" s="2" t="s">
        <v>550</v>
      </c>
      <c r="AX122" s="2" t="s">
        <v>52</v>
      </c>
      <c r="AY122" s="2" t="s">
        <v>52</v>
      </c>
    </row>
    <row r="123" spans="1:51" ht="30" customHeight="1">
      <c r="A123" s="8" t="s">
        <v>347</v>
      </c>
      <c r="B123" s="8" t="s">
        <v>52</v>
      </c>
      <c r="C123" s="8" t="s">
        <v>52</v>
      </c>
      <c r="D123" s="9"/>
      <c r="E123" s="12"/>
      <c r="F123" s="13">
        <f>TRUNC(SUMIF(N119:N122, N118, F119:F122),0)</f>
        <v>0</v>
      </c>
      <c r="G123" s="12"/>
      <c r="H123" s="13">
        <f>TRUNC(SUMIF(N119:N122, N118, H119:H122),0)</f>
        <v>0</v>
      </c>
      <c r="I123" s="12"/>
      <c r="J123" s="13">
        <f>TRUNC(SUMIF(N119:N122, N118, J119:J122),0)</f>
        <v>0</v>
      </c>
      <c r="K123" s="12"/>
      <c r="L123" s="13">
        <f>F123+H123+J123</f>
        <v>0</v>
      </c>
      <c r="M123" s="8" t="s">
        <v>52</v>
      </c>
      <c r="N123" s="2" t="s">
        <v>72</v>
      </c>
      <c r="O123" s="2" t="s">
        <v>72</v>
      </c>
      <c r="P123" s="2" t="s">
        <v>52</v>
      </c>
      <c r="Q123" s="2" t="s">
        <v>52</v>
      </c>
      <c r="R123" s="2" t="s">
        <v>52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52</v>
      </c>
      <c r="AX123" s="2" t="s">
        <v>52</v>
      </c>
      <c r="AY123" s="2" t="s">
        <v>52</v>
      </c>
    </row>
    <row r="124" spans="1:51" ht="30" customHeight="1">
      <c r="A124" s="9"/>
      <c r="B124" s="9"/>
      <c r="C124" s="9"/>
      <c r="D124" s="9"/>
      <c r="E124" s="12"/>
      <c r="F124" s="13"/>
      <c r="G124" s="12"/>
      <c r="H124" s="13"/>
      <c r="I124" s="12"/>
      <c r="J124" s="13"/>
      <c r="K124" s="12"/>
      <c r="L124" s="13"/>
      <c r="M124" s="9"/>
    </row>
    <row r="125" spans="1:51" ht="30" customHeight="1">
      <c r="A125" s="108" t="s">
        <v>551</v>
      </c>
      <c r="B125" s="108"/>
      <c r="C125" s="108"/>
      <c r="D125" s="108"/>
      <c r="E125" s="109"/>
      <c r="F125" s="110"/>
      <c r="G125" s="109"/>
      <c r="H125" s="110"/>
      <c r="I125" s="109"/>
      <c r="J125" s="110"/>
      <c r="K125" s="109"/>
      <c r="L125" s="110"/>
      <c r="M125" s="108"/>
      <c r="N125" s="1" t="s">
        <v>145</v>
      </c>
    </row>
    <row r="126" spans="1:51" ht="30" customHeight="1">
      <c r="A126" s="8" t="s">
        <v>552</v>
      </c>
      <c r="B126" s="8" t="s">
        <v>553</v>
      </c>
      <c r="C126" s="8" t="s">
        <v>209</v>
      </c>
      <c r="D126" s="9">
        <v>1</v>
      </c>
      <c r="E126" s="12">
        <f>단가대비표!O40</f>
        <v>0</v>
      </c>
      <c r="F126" s="13">
        <f>TRUNC(E126*D126,1)</f>
        <v>0</v>
      </c>
      <c r="G126" s="12">
        <f>단가대비표!P40</f>
        <v>0</v>
      </c>
      <c r="H126" s="13">
        <f>TRUNC(G126*D126,1)</f>
        <v>0</v>
      </c>
      <c r="I126" s="12">
        <f>단가대비표!V40</f>
        <v>0</v>
      </c>
      <c r="J126" s="13">
        <f>TRUNC(I126*D126,1)</f>
        <v>0</v>
      </c>
      <c r="K126" s="12">
        <f t="shared" ref="K126:L130" si="31">TRUNC(E126+G126+I126,1)</f>
        <v>0</v>
      </c>
      <c r="L126" s="13">
        <f t="shared" si="31"/>
        <v>0</v>
      </c>
      <c r="M126" s="8" t="s">
        <v>52</v>
      </c>
      <c r="N126" s="2" t="s">
        <v>145</v>
      </c>
      <c r="O126" s="2" t="s">
        <v>554</v>
      </c>
      <c r="P126" s="2" t="s">
        <v>64</v>
      </c>
      <c r="Q126" s="2" t="s">
        <v>64</v>
      </c>
      <c r="R126" s="2" t="s">
        <v>63</v>
      </c>
      <c r="S126" s="3"/>
      <c r="T126" s="3"/>
      <c r="U126" s="3"/>
      <c r="V126" s="3">
        <v>1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555</v>
      </c>
      <c r="AX126" s="2" t="s">
        <v>52</v>
      </c>
      <c r="AY126" s="2" t="s">
        <v>52</v>
      </c>
    </row>
    <row r="127" spans="1:51" ht="30" customHeight="1">
      <c r="A127" s="8" t="s">
        <v>556</v>
      </c>
      <c r="B127" s="8" t="s">
        <v>557</v>
      </c>
      <c r="C127" s="8" t="s">
        <v>332</v>
      </c>
      <c r="D127" s="9">
        <v>1</v>
      </c>
      <c r="E127" s="12">
        <f>TRUNC(SUMIF(V126:V130, RIGHTB(O127, 1), F126:F130)*U127, 2)</f>
        <v>0</v>
      </c>
      <c r="F127" s="13">
        <f>TRUNC(E127*D127,1)</f>
        <v>0</v>
      </c>
      <c r="G127" s="12">
        <v>0</v>
      </c>
      <c r="H127" s="13">
        <f>TRUNC(G127*D127,1)</f>
        <v>0</v>
      </c>
      <c r="I127" s="12">
        <v>0</v>
      </c>
      <c r="J127" s="13">
        <f>TRUNC(I127*D127,1)</f>
        <v>0</v>
      </c>
      <c r="K127" s="12">
        <f t="shared" si="31"/>
        <v>0</v>
      </c>
      <c r="L127" s="13">
        <f t="shared" si="31"/>
        <v>0</v>
      </c>
      <c r="M127" s="8" t="s">
        <v>52</v>
      </c>
      <c r="N127" s="2" t="s">
        <v>145</v>
      </c>
      <c r="O127" s="2" t="s">
        <v>333</v>
      </c>
      <c r="P127" s="2" t="s">
        <v>64</v>
      </c>
      <c r="Q127" s="2" t="s">
        <v>64</v>
      </c>
      <c r="R127" s="2" t="s">
        <v>64</v>
      </c>
      <c r="S127" s="3">
        <v>0</v>
      </c>
      <c r="T127" s="3">
        <v>0</v>
      </c>
      <c r="U127" s="3">
        <v>0.03</v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558</v>
      </c>
      <c r="AX127" s="2" t="s">
        <v>52</v>
      </c>
      <c r="AY127" s="2" t="s">
        <v>52</v>
      </c>
    </row>
    <row r="128" spans="1:51" ht="30" customHeight="1">
      <c r="A128" s="8" t="s">
        <v>559</v>
      </c>
      <c r="B128" s="8" t="s">
        <v>323</v>
      </c>
      <c r="C128" s="8" t="s">
        <v>324</v>
      </c>
      <c r="D128" s="9">
        <v>0.34300000000000003</v>
      </c>
      <c r="E128" s="12">
        <f>단가대비표!O89</f>
        <v>0</v>
      </c>
      <c r="F128" s="13">
        <f>TRUNC(E128*D128,1)</f>
        <v>0</v>
      </c>
      <c r="G128" s="12">
        <f>단가대비표!P89</f>
        <v>0</v>
      </c>
      <c r="H128" s="13">
        <f>TRUNC(G128*D128,1)</f>
        <v>0</v>
      </c>
      <c r="I128" s="12">
        <f>단가대비표!V89</f>
        <v>0</v>
      </c>
      <c r="J128" s="13">
        <f>TRUNC(I128*D128,1)</f>
        <v>0</v>
      </c>
      <c r="K128" s="12">
        <f t="shared" si="31"/>
        <v>0</v>
      </c>
      <c r="L128" s="13">
        <f t="shared" si="31"/>
        <v>0</v>
      </c>
      <c r="M128" s="8" t="s">
        <v>52</v>
      </c>
      <c r="N128" s="2" t="s">
        <v>145</v>
      </c>
      <c r="O128" s="2" t="s">
        <v>560</v>
      </c>
      <c r="P128" s="2" t="s">
        <v>64</v>
      </c>
      <c r="Q128" s="2" t="s">
        <v>64</v>
      </c>
      <c r="R128" s="2" t="s">
        <v>63</v>
      </c>
      <c r="S128" s="3"/>
      <c r="T128" s="3"/>
      <c r="U128" s="3"/>
      <c r="V128" s="3"/>
      <c r="W128" s="3">
        <v>2</v>
      </c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52</v>
      </c>
      <c r="AW128" s="2" t="s">
        <v>561</v>
      </c>
      <c r="AX128" s="2" t="s">
        <v>52</v>
      </c>
      <c r="AY128" s="2" t="s">
        <v>52</v>
      </c>
    </row>
    <row r="129" spans="1:51" ht="30" customHeight="1">
      <c r="A129" s="8" t="s">
        <v>327</v>
      </c>
      <c r="B129" s="8" t="s">
        <v>323</v>
      </c>
      <c r="C129" s="8" t="s">
        <v>324</v>
      </c>
      <c r="D129" s="9">
        <v>6.3E-2</v>
      </c>
      <c r="E129" s="12">
        <f>단가대비표!O78</f>
        <v>0</v>
      </c>
      <c r="F129" s="13">
        <f>TRUNC(E129*D129,1)</f>
        <v>0</v>
      </c>
      <c r="G129" s="12">
        <f>단가대비표!P78</f>
        <v>0</v>
      </c>
      <c r="H129" s="13">
        <f>TRUNC(G129*D129,1)</f>
        <v>0</v>
      </c>
      <c r="I129" s="12">
        <f>단가대비표!V78</f>
        <v>0</v>
      </c>
      <c r="J129" s="13">
        <f>TRUNC(I129*D129,1)</f>
        <v>0</v>
      </c>
      <c r="K129" s="12">
        <f t="shared" si="31"/>
        <v>0</v>
      </c>
      <c r="L129" s="13">
        <f t="shared" si="31"/>
        <v>0</v>
      </c>
      <c r="M129" s="8" t="s">
        <v>52</v>
      </c>
      <c r="N129" s="2" t="s">
        <v>145</v>
      </c>
      <c r="O129" s="2" t="s">
        <v>328</v>
      </c>
      <c r="P129" s="2" t="s">
        <v>64</v>
      </c>
      <c r="Q129" s="2" t="s">
        <v>64</v>
      </c>
      <c r="R129" s="2" t="s">
        <v>63</v>
      </c>
      <c r="S129" s="3"/>
      <c r="T129" s="3"/>
      <c r="U129" s="3"/>
      <c r="V129" s="3"/>
      <c r="W129" s="3">
        <v>2</v>
      </c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562</v>
      </c>
      <c r="AX129" s="2" t="s">
        <v>52</v>
      </c>
      <c r="AY129" s="2" t="s">
        <v>52</v>
      </c>
    </row>
    <row r="130" spans="1:51" ht="30" customHeight="1">
      <c r="A130" s="8" t="s">
        <v>330</v>
      </c>
      <c r="B130" s="8" t="s">
        <v>563</v>
      </c>
      <c r="C130" s="8" t="s">
        <v>332</v>
      </c>
      <c r="D130" s="9">
        <v>1</v>
      </c>
      <c r="E130" s="12">
        <v>0</v>
      </c>
      <c r="F130" s="13">
        <f>TRUNC(E130*D130,1)</f>
        <v>0</v>
      </c>
      <c r="G130" s="12">
        <v>0</v>
      </c>
      <c r="H130" s="13">
        <f>TRUNC(G130*D130,1)</f>
        <v>0</v>
      </c>
      <c r="I130" s="12">
        <f>TRUNC(SUMIF(W126:W130, RIGHTB(O130, 1), H126:H130)*U130, 2)</f>
        <v>0</v>
      </c>
      <c r="J130" s="13">
        <f>TRUNC(I130*D130,1)</f>
        <v>0</v>
      </c>
      <c r="K130" s="12">
        <f t="shared" si="31"/>
        <v>0</v>
      </c>
      <c r="L130" s="13">
        <f t="shared" si="31"/>
        <v>0</v>
      </c>
      <c r="M130" s="8" t="s">
        <v>52</v>
      </c>
      <c r="N130" s="2" t="s">
        <v>145</v>
      </c>
      <c r="O130" s="2" t="s">
        <v>342</v>
      </c>
      <c r="P130" s="2" t="s">
        <v>64</v>
      </c>
      <c r="Q130" s="2" t="s">
        <v>64</v>
      </c>
      <c r="R130" s="2" t="s">
        <v>64</v>
      </c>
      <c r="S130" s="3">
        <v>1</v>
      </c>
      <c r="T130" s="3">
        <v>2</v>
      </c>
      <c r="U130" s="3">
        <v>0.03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564</v>
      </c>
      <c r="AX130" s="2" t="s">
        <v>52</v>
      </c>
      <c r="AY130" s="2" t="s">
        <v>52</v>
      </c>
    </row>
    <row r="131" spans="1:51" ht="30" customHeight="1">
      <c r="A131" s="8" t="s">
        <v>347</v>
      </c>
      <c r="B131" s="8" t="s">
        <v>52</v>
      </c>
      <c r="C131" s="8" t="s">
        <v>52</v>
      </c>
      <c r="D131" s="9"/>
      <c r="E131" s="12"/>
      <c r="F131" s="13">
        <f>TRUNC(SUMIF(N126:N130, N125, F126:F130),0)</f>
        <v>0</v>
      </c>
      <c r="G131" s="12"/>
      <c r="H131" s="13">
        <f>TRUNC(SUMIF(N126:N130, N125, H126:H130),0)</f>
        <v>0</v>
      </c>
      <c r="I131" s="12"/>
      <c r="J131" s="13">
        <f>TRUNC(SUMIF(N126:N130, N125, J126:J130),0)</f>
        <v>0</v>
      </c>
      <c r="K131" s="12"/>
      <c r="L131" s="13">
        <f>F131+H131+J131</f>
        <v>0</v>
      </c>
      <c r="M131" s="8" t="s">
        <v>52</v>
      </c>
      <c r="N131" s="2" t="s">
        <v>72</v>
      </c>
      <c r="O131" s="2" t="s">
        <v>72</v>
      </c>
      <c r="P131" s="2" t="s">
        <v>52</v>
      </c>
      <c r="Q131" s="2" t="s">
        <v>52</v>
      </c>
      <c r="R131" s="2" t="s">
        <v>52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52</v>
      </c>
      <c r="AX131" s="2" t="s">
        <v>52</v>
      </c>
      <c r="AY131" s="2" t="s">
        <v>52</v>
      </c>
    </row>
    <row r="132" spans="1:51" ht="30" customHeight="1">
      <c r="A132" s="9"/>
      <c r="B132" s="9"/>
      <c r="C132" s="9"/>
      <c r="D132" s="9"/>
      <c r="E132" s="12"/>
      <c r="F132" s="13"/>
      <c r="G132" s="12"/>
      <c r="H132" s="13"/>
      <c r="I132" s="12"/>
      <c r="J132" s="13"/>
      <c r="K132" s="12"/>
      <c r="L132" s="13"/>
      <c r="M132" s="9"/>
    </row>
    <row r="133" spans="1:51" ht="30" customHeight="1">
      <c r="A133" s="108" t="s">
        <v>565</v>
      </c>
      <c r="B133" s="108"/>
      <c r="C133" s="108"/>
      <c r="D133" s="108"/>
      <c r="E133" s="109"/>
      <c r="F133" s="110"/>
      <c r="G133" s="109"/>
      <c r="H133" s="110"/>
      <c r="I133" s="109"/>
      <c r="J133" s="110"/>
      <c r="K133" s="109"/>
      <c r="L133" s="110"/>
      <c r="M133" s="108"/>
      <c r="N133" s="1" t="s">
        <v>150</v>
      </c>
    </row>
    <row r="134" spans="1:51" ht="30" customHeight="1">
      <c r="A134" s="8" t="s">
        <v>566</v>
      </c>
      <c r="B134" s="8" t="s">
        <v>567</v>
      </c>
      <c r="C134" s="8" t="s">
        <v>60</v>
      </c>
      <c r="D134" s="9">
        <v>2.1</v>
      </c>
      <c r="E134" s="12">
        <f>단가대비표!O65</f>
        <v>0</v>
      </c>
      <c r="F134" s="13">
        <f t="shared" ref="F134:F139" si="32">TRUNC(E134*D134,1)</f>
        <v>0</v>
      </c>
      <c r="G134" s="12">
        <f>단가대비표!P65</f>
        <v>0</v>
      </c>
      <c r="H134" s="13">
        <f t="shared" ref="H134:H139" si="33">TRUNC(G134*D134,1)</f>
        <v>0</v>
      </c>
      <c r="I134" s="12">
        <f>단가대비표!V65</f>
        <v>0</v>
      </c>
      <c r="J134" s="13">
        <f t="shared" ref="J134:J139" si="34">TRUNC(I134*D134,1)</f>
        <v>0</v>
      </c>
      <c r="K134" s="12">
        <f t="shared" ref="K134:L139" si="35">TRUNC(E134+G134+I134,1)</f>
        <v>0</v>
      </c>
      <c r="L134" s="13">
        <f t="shared" si="35"/>
        <v>0</v>
      </c>
      <c r="M134" s="8" t="s">
        <v>52</v>
      </c>
      <c r="N134" s="2" t="s">
        <v>150</v>
      </c>
      <c r="O134" s="2" t="s">
        <v>568</v>
      </c>
      <c r="P134" s="2" t="s">
        <v>64</v>
      </c>
      <c r="Q134" s="2" t="s">
        <v>64</v>
      </c>
      <c r="R134" s="2" t="s">
        <v>63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569</v>
      </c>
      <c r="AX134" s="2" t="s">
        <v>52</v>
      </c>
      <c r="AY134" s="2" t="s">
        <v>52</v>
      </c>
    </row>
    <row r="135" spans="1:51" ht="30" customHeight="1">
      <c r="A135" s="8" t="s">
        <v>570</v>
      </c>
      <c r="B135" s="8" t="s">
        <v>571</v>
      </c>
      <c r="C135" s="8" t="s">
        <v>478</v>
      </c>
      <c r="D135" s="9">
        <v>77.715000000000003</v>
      </c>
      <c r="E135" s="12">
        <f>단가대비표!O19</f>
        <v>0</v>
      </c>
      <c r="F135" s="13">
        <f t="shared" si="32"/>
        <v>0</v>
      </c>
      <c r="G135" s="12">
        <f>단가대비표!P19</f>
        <v>0</v>
      </c>
      <c r="H135" s="13">
        <f t="shared" si="33"/>
        <v>0</v>
      </c>
      <c r="I135" s="12">
        <f>단가대비표!V19</f>
        <v>0</v>
      </c>
      <c r="J135" s="13">
        <f t="shared" si="34"/>
        <v>0</v>
      </c>
      <c r="K135" s="12">
        <f t="shared" si="35"/>
        <v>0</v>
      </c>
      <c r="L135" s="13">
        <f t="shared" si="35"/>
        <v>0</v>
      </c>
      <c r="M135" s="8" t="s">
        <v>52</v>
      </c>
      <c r="N135" s="2" t="s">
        <v>150</v>
      </c>
      <c r="O135" s="2" t="s">
        <v>572</v>
      </c>
      <c r="P135" s="2" t="s">
        <v>64</v>
      </c>
      <c r="Q135" s="2" t="s">
        <v>64</v>
      </c>
      <c r="R135" s="2" t="s">
        <v>63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573</v>
      </c>
      <c r="AX135" s="2" t="s">
        <v>52</v>
      </c>
      <c r="AY135" s="2" t="s">
        <v>52</v>
      </c>
    </row>
    <row r="136" spans="1:51" ht="30" customHeight="1">
      <c r="A136" s="8" t="s">
        <v>574</v>
      </c>
      <c r="B136" s="8" t="s">
        <v>575</v>
      </c>
      <c r="C136" s="8" t="s">
        <v>478</v>
      </c>
      <c r="D136" s="9">
        <v>84.55</v>
      </c>
      <c r="E136" s="12">
        <f>일위대가목록!E40</f>
        <v>0</v>
      </c>
      <c r="F136" s="13">
        <f t="shared" si="32"/>
        <v>0</v>
      </c>
      <c r="G136" s="12">
        <f>일위대가목록!F40</f>
        <v>0</v>
      </c>
      <c r="H136" s="13">
        <f t="shared" si="33"/>
        <v>0</v>
      </c>
      <c r="I136" s="12">
        <f>일위대가목록!G40</f>
        <v>0</v>
      </c>
      <c r="J136" s="13">
        <f t="shared" si="34"/>
        <v>0</v>
      </c>
      <c r="K136" s="12">
        <f t="shared" si="35"/>
        <v>0</v>
      </c>
      <c r="L136" s="13">
        <f t="shared" si="35"/>
        <v>0</v>
      </c>
      <c r="M136" s="8" t="s">
        <v>576</v>
      </c>
      <c r="N136" s="2" t="s">
        <v>150</v>
      </c>
      <c r="O136" s="2" t="s">
        <v>577</v>
      </c>
      <c r="P136" s="2" t="s">
        <v>63</v>
      </c>
      <c r="Q136" s="2" t="s">
        <v>64</v>
      </c>
      <c r="R136" s="2" t="s">
        <v>64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578</v>
      </c>
      <c r="AX136" s="2" t="s">
        <v>52</v>
      </c>
      <c r="AY136" s="2" t="s">
        <v>52</v>
      </c>
    </row>
    <row r="137" spans="1:51" ht="30" customHeight="1">
      <c r="A137" s="8" t="s">
        <v>579</v>
      </c>
      <c r="B137" s="8" t="s">
        <v>580</v>
      </c>
      <c r="C137" s="8" t="s">
        <v>77</v>
      </c>
      <c r="D137" s="9">
        <v>2.8</v>
      </c>
      <c r="E137" s="12">
        <f>일위대가목록!E69</f>
        <v>0</v>
      </c>
      <c r="F137" s="13">
        <f t="shared" si="32"/>
        <v>0</v>
      </c>
      <c r="G137" s="12">
        <f>일위대가목록!F69</f>
        <v>0</v>
      </c>
      <c r="H137" s="13">
        <f t="shared" si="33"/>
        <v>0</v>
      </c>
      <c r="I137" s="12">
        <f>일위대가목록!G69</f>
        <v>0</v>
      </c>
      <c r="J137" s="13">
        <f t="shared" si="34"/>
        <v>0</v>
      </c>
      <c r="K137" s="12">
        <f t="shared" si="35"/>
        <v>0</v>
      </c>
      <c r="L137" s="13">
        <f t="shared" si="35"/>
        <v>0</v>
      </c>
      <c r="M137" s="8" t="s">
        <v>581</v>
      </c>
      <c r="N137" s="2" t="s">
        <v>150</v>
      </c>
      <c r="O137" s="2" t="s">
        <v>582</v>
      </c>
      <c r="P137" s="2" t="s">
        <v>63</v>
      </c>
      <c r="Q137" s="2" t="s">
        <v>64</v>
      </c>
      <c r="R137" s="2" t="s">
        <v>64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583</v>
      </c>
      <c r="AX137" s="2" t="s">
        <v>52</v>
      </c>
      <c r="AY137" s="2" t="s">
        <v>52</v>
      </c>
    </row>
    <row r="138" spans="1:51" ht="30" customHeight="1">
      <c r="A138" s="8" t="s">
        <v>584</v>
      </c>
      <c r="B138" s="8" t="s">
        <v>585</v>
      </c>
      <c r="C138" s="8" t="s">
        <v>77</v>
      </c>
      <c r="D138" s="9">
        <v>2.8</v>
      </c>
      <c r="E138" s="12">
        <f>일위대가목록!E70</f>
        <v>0</v>
      </c>
      <c r="F138" s="13">
        <f t="shared" si="32"/>
        <v>0</v>
      </c>
      <c r="G138" s="12">
        <f>일위대가목록!F70</f>
        <v>0</v>
      </c>
      <c r="H138" s="13">
        <f t="shared" si="33"/>
        <v>0</v>
      </c>
      <c r="I138" s="12">
        <f>일위대가목록!G70</f>
        <v>0</v>
      </c>
      <c r="J138" s="13">
        <f t="shared" si="34"/>
        <v>0</v>
      </c>
      <c r="K138" s="12">
        <f t="shared" si="35"/>
        <v>0</v>
      </c>
      <c r="L138" s="13">
        <f t="shared" si="35"/>
        <v>0</v>
      </c>
      <c r="M138" s="8" t="s">
        <v>586</v>
      </c>
      <c r="N138" s="2" t="s">
        <v>150</v>
      </c>
      <c r="O138" s="2" t="s">
        <v>587</v>
      </c>
      <c r="P138" s="2" t="s">
        <v>63</v>
      </c>
      <c r="Q138" s="2" t="s">
        <v>64</v>
      </c>
      <c r="R138" s="2" t="s">
        <v>64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588</v>
      </c>
      <c r="AX138" s="2" t="s">
        <v>52</v>
      </c>
      <c r="AY138" s="2" t="s">
        <v>52</v>
      </c>
    </row>
    <row r="139" spans="1:51" ht="30" customHeight="1">
      <c r="A139" s="8" t="s">
        <v>589</v>
      </c>
      <c r="B139" s="8" t="s">
        <v>590</v>
      </c>
      <c r="C139" s="8" t="s">
        <v>478</v>
      </c>
      <c r="D139" s="9">
        <v>-5.4320000000000004</v>
      </c>
      <c r="E139" s="12">
        <f>단가대비표!O13</f>
        <v>0</v>
      </c>
      <c r="F139" s="13">
        <f t="shared" si="32"/>
        <v>0</v>
      </c>
      <c r="G139" s="12">
        <f>단가대비표!P13</f>
        <v>0</v>
      </c>
      <c r="H139" s="13">
        <f t="shared" si="33"/>
        <v>0</v>
      </c>
      <c r="I139" s="12">
        <f>단가대비표!V13</f>
        <v>0</v>
      </c>
      <c r="J139" s="13">
        <f t="shared" si="34"/>
        <v>0</v>
      </c>
      <c r="K139" s="12">
        <f t="shared" si="35"/>
        <v>0</v>
      </c>
      <c r="L139" s="13">
        <f t="shared" si="35"/>
        <v>0</v>
      </c>
      <c r="M139" s="8" t="s">
        <v>591</v>
      </c>
      <c r="N139" s="2" t="s">
        <v>150</v>
      </c>
      <c r="O139" s="2" t="s">
        <v>592</v>
      </c>
      <c r="P139" s="2" t="s">
        <v>64</v>
      </c>
      <c r="Q139" s="2" t="s">
        <v>64</v>
      </c>
      <c r="R139" s="2" t="s">
        <v>63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52</v>
      </c>
      <c r="AW139" s="2" t="s">
        <v>593</v>
      </c>
      <c r="AX139" s="2" t="s">
        <v>52</v>
      </c>
      <c r="AY139" s="2" t="s">
        <v>52</v>
      </c>
    </row>
    <row r="140" spans="1:51" ht="30" customHeight="1">
      <c r="A140" s="8" t="s">
        <v>347</v>
      </c>
      <c r="B140" s="8" t="s">
        <v>52</v>
      </c>
      <c r="C140" s="8" t="s">
        <v>52</v>
      </c>
      <c r="D140" s="9"/>
      <c r="E140" s="12"/>
      <c r="F140" s="13">
        <f>TRUNC(SUMIF(N134:N139, N133, F134:F139),0)</f>
        <v>0</v>
      </c>
      <c r="G140" s="12"/>
      <c r="H140" s="13">
        <f>TRUNC(SUMIF(N134:N139, N133, H134:H139),0)</f>
        <v>0</v>
      </c>
      <c r="I140" s="12"/>
      <c r="J140" s="13">
        <f>TRUNC(SUMIF(N134:N139, N133, J134:J139),0)</f>
        <v>0</v>
      </c>
      <c r="K140" s="12"/>
      <c r="L140" s="13">
        <f>F140+H140+J140</f>
        <v>0</v>
      </c>
      <c r="M140" s="8" t="s">
        <v>52</v>
      </c>
      <c r="N140" s="2" t="s">
        <v>72</v>
      </c>
      <c r="O140" s="2" t="s">
        <v>72</v>
      </c>
      <c r="P140" s="2" t="s">
        <v>52</v>
      </c>
      <c r="Q140" s="2" t="s">
        <v>52</v>
      </c>
      <c r="R140" s="2" t="s">
        <v>52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52</v>
      </c>
      <c r="AW140" s="2" t="s">
        <v>52</v>
      </c>
      <c r="AX140" s="2" t="s">
        <v>52</v>
      </c>
      <c r="AY140" s="2" t="s">
        <v>52</v>
      </c>
    </row>
    <row r="141" spans="1:51" ht="30" customHeight="1">
      <c r="A141" s="9"/>
      <c r="B141" s="9"/>
      <c r="C141" s="9"/>
      <c r="D141" s="9"/>
      <c r="E141" s="12"/>
      <c r="F141" s="13"/>
      <c r="G141" s="12"/>
      <c r="H141" s="13"/>
      <c r="I141" s="12"/>
      <c r="J141" s="13"/>
      <c r="K141" s="12"/>
      <c r="L141" s="13"/>
      <c r="M141" s="9"/>
    </row>
    <row r="142" spans="1:51" ht="30" customHeight="1">
      <c r="A142" s="108" t="s">
        <v>594</v>
      </c>
      <c r="B142" s="108"/>
      <c r="C142" s="108"/>
      <c r="D142" s="108"/>
      <c r="E142" s="109"/>
      <c r="F142" s="110"/>
      <c r="G142" s="109"/>
      <c r="H142" s="110"/>
      <c r="I142" s="109"/>
      <c r="J142" s="110"/>
      <c r="K142" s="109"/>
      <c r="L142" s="110"/>
      <c r="M142" s="108"/>
      <c r="N142" s="1" t="s">
        <v>184</v>
      </c>
    </row>
    <row r="143" spans="1:51" ht="30" customHeight="1">
      <c r="A143" s="8" t="s">
        <v>596</v>
      </c>
      <c r="B143" s="8" t="s">
        <v>323</v>
      </c>
      <c r="C143" s="8" t="s">
        <v>324</v>
      </c>
      <c r="D143" s="9">
        <v>0.124</v>
      </c>
      <c r="E143" s="12">
        <f>단가대비표!O87</f>
        <v>0</v>
      </c>
      <c r="F143" s="13">
        <f>TRUNC(E143*D143,1)</f>
        <v>0</v>
      </c>
      <c r="G143" s="12">
        <f>단가대비표!P87</f>
        <v>0</v>
      </c>
      <c r="H143" s="13">
        <f>TRUNC(G143*D143,1)</f>
        <v>0</v>
      </c>
      <c r="I143" s="12">
        <f>단가대비표!V87</f>
        <v>0</v>
      </c>
      <c r="J143" s="13">
        <f>TRUNC(I143*D143,1)</f>
        <v>0</v>
      </c>
      <c r="K143" s="12">
        <f>TRUNC(E143+G143+I143,1)</f>
        <v>0</v>
      </c>
      <c r="L143" s="13">
        <f>TRUNC(F143+H143+J143,1)</f>
        <v>0</v>
      </c>
      <c r="M143" s="8" t="s">
        <v>52</v>
      </c>
      <c r="N143" s="2" t="s">
        <v>184</v>
      </c>
      <c r="O143" s="2" t="s">
        <v>597</v>
      </c>
      <c r="P143" s="2" t="s">
        <v>64</v>
      </c>
      <c r="Q143" s="2" t="s">
        <v>64</v>
      </c>
      <c r="R143" s="2" t="s">
        <v>63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598</v>
      </c>
      <c r="AX143" s="2" t="s">
        <v>52</v>
      </c>
      <c r="AY143" s="2" t="s">
        <v>52</v>
      </c>
    </row>
    <row r="144" spans="1:51" ht="30" customHeight="1">
      <c r="A144" s="8" t="s">
        <v>327</v>
      </c>
      <c r="B144" s="8" t="s">
        <v>323</v>
      </c>
      <c r="C144" s="8" t="s">
        <v>324</v>
      </c>
      <c r="D144" s="9">
        <v>0.02</v>
      </c>
      <c r="E144" s="12">
        <f>단가대비표!O78</f>
        <v>0</v>
      </c>
      <c r="F144" s="13">
        <f>TRUNC(E144*D144,1)</f>
        <v>0</v>
      </c>
      <c r="G144" s="12">
        <f>단가대비표!P78</f>
        <v>0</v>
      </c>
      <c r="H144" s="13">
        <f>TRUNC(G144*D144,1)</f>
        <v>0</v>
      </c>
      <c r="I144" s="12">
        <f>단가대비표!V78</f>
        <v>0</v>
      </c>
      <c r="J144" s="13">
        <f>TRUNC(I144*D144,1)</f>
        <v>0</v>
      </c>
      <c r="K144" s="12">
        <f>TRUNC(E144+G144+I144,1)</f>
        <v>0</v>
      </c>
      <c r="L144" s="13">
        <f>TRUNC(F144+H144+J144,1)</f>
        <v>0</v>
      </c>
      <c r="M144" s="8" t="s">
        <v>52</v>
      </c>
      <c r="N144" s="2" t="s">
        <v>184</v>
      </c>
      <c r="O144" s="2" t="s">
        <v>328</v>
      </c>
      <c r="P144" s="2" t="s">
        <v>64</v>
      </c>
      <c r="Q144" s="2" t="s">
        <v>64</v>
      </c>
      <c r="R144" s="2" t="s">
        <v>63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599</v>
      </c>
      <c r="AX144" s="2" t="s">
        <v>52</v>
      </c>
      <c r="AY144" s="2" t="s">
        <v>52</v>
      </c>
    </row>
    <row r="145" spans="1:51" ht="30" customHeight="1">
      <c r="A145" s="8" t="s">
        <v>347</v>
      </c>
      <c r="B145" s="8" t="s">
        <v>52</v>
      </c>
      <c r="C145" s="8" t="s">
        <v>52</v>
      </c>
      <c r="D145" s="9"/>
      <c r="E145" s="12"/>
      <c r="F145" s="13">
        <f>TRUNC(SUMIF(N143:N144, N142, F143:F144),0)</f>
        <v>0</v>
      </c>
      <c r="G145" s="12"/>
      <c r="H145" s="13">
        <f>TRUNC(SUMIF(N143:N144, N142, H143:H144),0)</f>
        <v>0</v>
      </c>
      <c r="I145" s="12"/>
      <c r="J145" s="13">
        <f>TRUNC(SUMIF(N143:N144, N142, J143:J144),0)</f>
        <v>0</v>
      </c>
      <c r="K145" s="12"/>
      <c r="L145" s="13">
        <f>F145+H145+J145</f>
        <v>0</v>
      </c>
      <c r="M145" s="8" t="s">
        <v>52</v>
      </c>
      <c r="N145" s="2" t="s">
        <v>72</v>
      </c>
      <c r="O145" s="2" t="s">
        <v>72</v>
      </c>
      <c r="P145" s="2" t="s">
        <v>52</v>
      </c>
      <c r="Q145" s="2" t="s">
        <v>52</v>
      </c>
      <c r="R145" s="2" t="s">
        <v>52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52</v>
      </c>
      <c r="AX145" s="2" t="s">
        <v>52</v>
      </c>
      <c r="AY145" s="2" t="s">
        <v>52</v>
      </c>
    </row>
    <row r="146" spans="1:51" ht="30" customHeight="1">
      <c r="A146" s="9"/>
      <c r="B146" s="9"/>
      <c r="C146" s="9"/>
      <c r="D146" s="9"/>
      <c r="E146" s="12"/>
      <c r="F146" s="13"/>
      <c r="G146" s="12"/>
      <c r="H146" s="13"/>
      <c r="I146" s="12"/>
      <c r="J146" s="13"/>
      <c r="K146" s="12"/>
      <c r="L146" s="13"/>
      <c r="M146" s="9"/>
    </row>
    <row r="147" spans="1:51" ht="30" customHeight="1">
      <c r="A147" s="108" t="s">
        <v>600</v>
      </c>
      <c r="B147" s="108"/>
      <c r="C147" s="108"/>
      <c r="D147" s="108"/>
      <c r="E147" s="109"/>
      <c r="F147" s="110"/>
      <c r="G147" s="109"/>
      <c r="H147" s="110"/>
      <c r="I147" s="109"/>
      <c r="J147" s="110"/>
      <c r="K147" s="109"/>
      <c r="L147" s="110"/>
      <c r="M147" s="108"/>
      <c r="N147" s="1" t="s">
        <v>188</v>
      </c>
    </row>
    <row r="148" spans="1:51" ht="30" customHeight="1">
      <c r="A148" s="8" t="s">
        <v>596</v>
      </c>
      <c r="B148" s="8" t="s">
        <v>323</v>
      </c>
      <c r="C148" s="8" t="s">
        <v>324</v>
      </c>
      <c r="D148" s="9">
        <v>0.13300000000000001</v>
      </c>
      <c r="E148" s="12">
        <f>단가대비표!O87</f>
        <v>0</v>
      </c>
      <c r="F148" s="13">
        <f>TRUNC(E148*D148,1)</f>
        <v>0</v>
      </c>
      <c r="G148" s="12">
        <f>단가대비표!P87</f>
        <v>0</v>
      </c>
      <c r="H148" s="13">
        <f>TRUNC(G148*D148,1)</f>
        <v>0</v>
      </c>
      <c r="I148" s="12">
        <f>단가대비표!V87</f>
        <v>0</v>
      </c>
      <c r="J148" s="13">
        <f>TRUNC(I148*D148,1)</f>
        <v>0</v>
      </c>
      <c r="K148" s="12">
        <f>TRUNC(E148+G148+I148,1)</f>
        <v>0</v>
      </c>
      <c r="L148" s="13">
        <f>TRUNC(F148+H148+J148,1)</f>
        <v>0</v>
      </c>
      <c r="M148" s="8" t="s">
        <v>52</v>
      </c>
      <c r="N148" s="2" t="s">
        <v>188</v>
      </c>
      <c r="O148" s="2" t="s">
        <v>597</v>
      </c>
      <c r="P148" s="2" t="s">
        <v>64</v>
      </c>
      <c r="Q148" s="2" t="s">
        <v>64</v>
      </c>
      <c r="R148" s="2" t="s">
        <v>63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601</v>
      </c>
      <c r="AX148" s="2" t="s">
        <v>52</v>
      </c>
      <c r="AY148" s="2" t="s">
        <v>52</v>
      </c>
    </row>
    <row r="149" spans="1:51" ht="30" customHeight="1">
      <c r="A149" s="8" t="s">
        <v>327</v>
      </c>
      <c r="B149" s="8" t="s">
        <v>323</v>
      </c>
      <c r="C149" s="8" t="s">
        <v>324</v>
      </c>
      <c r="D149" s="9">
        <v>2.1000000000000001E-2</v>
      </c>
      <c r="E149" s="12">
        <f>단가대비표!O78</f>
        <v>0</v>
      </c>
      <c r="F149" s="13">
        <f>TRUNC(E149*D149,1)</f>
        <v>0</v>
      </c>
      <c r="G149" s="12">
        <f>단가대비표!P78</f>
        <v>0</v>
      </c>
      <c r="H149" s="13">
        <f>TRUNC(G149*D149,1)</f>
        <v>0</v>
      </c>
      <c r="I149" s="12">
        <f>단가대비표!V78</f>
        <v>0</v>
      </c>
      <c r="J149" s="13">
        <f>TRUNC(I149*D149,1)</f>
        <v>0</v>
      </c>
      <c r="K149" s="12">
        <f>TRUNC(E149+G149+I149,1)</f>
        <v>0</v>
      </c>
      <c r="L149" s="13">
        <f>TRUNC(F149+H149+J149,1)</f>
        <v>0</v>
      </c>
      <c r="M149" s="8" t="s">
        <v>52</v>
      </c>
      <c r="N149" s="2" t="s">
        <v>188</v>
      </c>
      <c r="O149" s="2" t="s">
        <v>328</v>
      </c>
      <c r="P149" s="2" t="s">
        <v>64</v>
      </c>
      <c r="Q149" s="2" t="s">
        <v>64</v>
      </c>
      <c r="R149" s="2" t="s">
        <v>63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52</v>
      </c>
      <c r="AW149" s="2" t="s">
        <v>602</v>
      </c>
      <c r="AX149" s="2" t="s">
        <v>52</v>
      </c>
      <c r="AY149" s="2" t="s">
        <v>52</v>
      </c>
    </row>
    <row r="150" spans="1:51" ht="30" customHeight="1">
      <c r="A150" s="8" t="s">
        <v>347</v>
      </c>
      <c r="B150" s="8" t="s">
        <v>52</v>
      </c>
      <c r="C150" s="8" t="s">
        <v>52</v>
      </c>
      <c r="D150" s="9"/>
      <c r="E150" s="12"/>
      <c r="F150" s="13">
        <f>TRUNC(SUMIF(N148:N149, N147, F148:F149),0)</f>
        <v>0</v>
      </c>
      <c r="G150" s="12"/>
      <c r="H150" s="13">
        <f>TRUNC(SUMIF(N148:N149, N147, H148:H149),0)</f>
        <v>0</v>
      </c>
      <c r="I150" s="12"/>
      <c r="J150" s="13">
        <f>TRUNC(SUMIF(N148:N149, N147, J148:J149),0)</f>
        <v>0</v>
      </c>
      <c r="K150" s="12"/>
      <c r="L150" s="13">
        <f>F150+H150+J150</f>
        <v>0</v>
      </c>
      <c r="M150" s="8" t="s">
        <v>52</v>
      </c>
      <c r="N150" s="2" t="s">
        <v>72</v>
      </c>
      <c r="O150" s="2" t="s">
        <v>72</v>
      </c>
      <c r="P150" s="2" t="s">
        <v>52</v>
      </c>
      <c r="Q150" s="2" t="s">
        <v>52</v>
      </c>
      <c r="R150" s="2" t="s">
        <v>52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52</v>
      </c>
      <c r="AX150" s="2" t="s">
        <v>52</v>
      </c>
      <c r="AY150" s="2" t="s">
        <v>52</v>
      </c>
    </row>
    <row r="151" spans="1:51" ht="30" customHeight="1">
      <c r="A151" s="9"/>
      <c r="B151" s="9"/>
      <c r="C151" s="9"/>
      <c r="D151" s="9"/>
      <c r="E151" s="12"/>
      <c r="F151" s="13"/>
      <c r="G151" s="12"/>
      <c r="H151" s="13"/>
      <c r="I151" s="12"/>
      <c r="J151" s="13"/>
      <c r="K151" s="12"/>
      <c r="L151" s="13"/>
      <c r="M151" s="9"/>
    </row>
    <row r="152" spans="1:51" ht="30" customHeight="1">
      <c r="A152" s="108" t="s">
        <v>603</v>
      </c>
      <c r="B152" s="108"/>
      <c r="C152" s="108"/>
      <c r="D152" s="108"/>
      <c r="E152" s="109"/>
      <c r="F152" s="110"/>
      <c r="G152" s="109"/>
      <c r="H152" s="110"/>
      <c r="I152" s="109"/>
      <c r="J152" s="110"/>
      <c r="K152" s="109"/>
      <c r="L152" s="110"/>
      <c r="M152" s="108"/>
      <c r="N152" s="1" t="s">
        <v>193</v>
      </c>
    </row>
    <row r="153" spans="1:51" ht="30" customHeight="1">
      <c r="A153" s="8" t="s">
        <v>605</v>
      </c>
      <c r="B153" s="8" t="s">
        <v>606</v>
      </c>
      <c r="C153" s="8" t="s">
        <v>607</v>
      </c>
      <c r="D153" s="9">
        <v>0.03</v>
      </c>
      <c r="E153" s="12">
        <f>단가대비표!O62</f>
        <v>0</v>
      </c>
      <c r="F153" s="13">
        <f>TRUNC(E153*D153,1)</f>
        <v>0</v>
      </c>
      <c r="G153" s="12">
        <f>단가대비표!P62</f>
        <v>0</v>
      </c>
      <c r="H153" s="13">
        <f>TRUNC(G153*D153,1)</f>
        <v>0</v>
      </c>
      <c r="I153" s="12">
        <f>단가대비표!V62</f>
        <v>0</v>
      </c>
      <c r="J153" s="13">
        <f>TRUNC(I153*D153,1)</f>
        <v>0</v>
      </c>
      <c r="K153" s="12">
        <f>TRUNC(E153+G153+I153,1)</f>
        <v>0</v>
      </c>
      <c r="L153" s="13">
        <f>TRUNC(F153+H153+J153,1)</f>
        <v>0</v>
      </c>
      <c r="M153" s="8" t="s">
        <v>52</v>
      </c>
      <c r="N153" s="2" t="s">
        <v>193</v>
      </c>
      <c r="O153" s="2" t="s">
        <v>608</v>
      </c>
      <c r="P153" s="2" t="s">
        <v>64</v>
      </c>
      <c r="Q153" s="2" t="s">
        <v>64</v>
      </c>
      <c r="R153" s="2" t="s">
        <v>63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609</v>
      </c>
      <c r="AX153" s="2" t="s">
        <v>52</v>
      </c>
      <c r="AY153" s="2" t="s">
        <v>52</v>
      </c>
    </row>
    <row r="154" spans="1:51" ht="30" customHeight="1">
      <c r="A154" s="8" t="s">
        <v>347</v>
      </c>
      <c r="B154" s="8" t="s">
        <v>52</v>
      </c>
      <c r="C154" s="8" t="s">
        <v>52</v>
      </c>
      <c r="D154" s="9"/>
      <c r="E154" s="12"/>
      <c r="F154" s="13">
        <f>TRUNC(SUMIF(N153:N153, N152, F153:F153),0)</f>
        <v>0</v>
      </c>
      <c r="G154" s="12"/>
      <c r="H154" s="13">
        <f>TRUNC(SUMIF(N153:N153, N152, H153:H153),0)</f>
        <v>0</v>
      </c>
      <c r="I154" s="12"/>
      <c r="J154" s="13">
        <f>TRUNC(SUMIF(N153:N153, N152, J153:J153),0)</f>
        <v>0</v>
      </c>
      <c r="K154" s="12"/>
      <c r="L154" s="13">
        <f>F154+H154+J154</f>
        <v>0</v>
      </c>
      <c r="M154" s="8" t="s">
        <v>52</v>
      </c>
      <c r="N154" s="2" t="s">
        <v>72</v>
      </c>
      <c r="O154" s="2" t="s">
        <v>72</v>
      </c>
      <c r="P154" s="2" t="s">
        <v>52</v>
      </c>
      <c r="Q154" s="2" t="s">
        <v>52</v>
      </c>
      <c r="R154" s="2" t="s">
        <v>52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52</v>
      </c>
      <c r="AX154" s="2" t="s">
        <v>52</v>
      </c>
      <c r="AY154" s="2" t="s">
        <v>52</v>
      </c>
    </row>
    <row r="155" spans="1:51" ht="30" customHeight="1">
      <c r="A155" s="9"/>
      <c r="B155" s="9"/>
      <c r="C155" s="9"/>
      <c r="D155" s="9"/>
      <c r="E155" s="12"/>
      <c r="F155" s="13"/>
      <c r="G155" s="12"/>
      <c r="H155" s="13"/>
      <c r="I155" s="12"/>
      <c r="J155" s="13"/>
      <c r="K155" s="12"/>
      <c r="L155" s="13"/>
      <c r="M155" s="9"/>
    </row>
    <row r="156" spans="1:51" ht="30" customHeight="1">
      <c r="A156" s="108" t="s">
        <v>610</v>
      </c>
      <c r="B156" s="108"/>
      <c r="C156" s="108"/>
      <c r="D156" s="108"/>
      <c r="E156" s="109"/>
      <c r="F156" s="110"/>
      <c r="G156" s="109"/>
      <c r="H156" s="110"/>
      <c r="I156" s="109"/>
      <c r="J156" s="110"/>
      <c r="K156" s="109"/>
      <c r="L156" s="110"/>
      <c r="M156" s="108"/>
      <c r="N156" s="1" t="s">
        <v>197</v>
      </c>
    </row>
    <row r="157" spans="1:51" ht="30" customHeight="1">
      <c r="A157" s="8" t="s">
        <v>605</v>
      </c>
      <c r="B157" s="8" t="s">
        <v>611</v>
      </c>
      <c r="C157" s="8" t="s">
        <v>607</v>
      </c>
      <c r="D157" s="9">
        <v>9.6000000000000002E-2</v>
      </c>
      <c r="E157" s="12">
        <f>단가대비표!O63</f>
        <v>0</v>
      </c>
      <c r="F157" s="13">
        <f>TRUNC(E157*D157,1)</f>
        <v>0</v>
      </c>
      <c r="G157" s="12">
        <f>단가대비표!P63</f>
        <v>0</v>
      </c>
      <c r="H157" s="13">
        <f>TRUNC(G157*D157,1)</f>
        <v>0</v>
      </c>
      <c r="I157" s="12">
        <f>단가대비표!V63</f>
        <v>0</v>
      </c>
      <c r="J157" s="13">
        <f>TRUNC(I157*D157,1)</f>
        <v>0</v>
      </c>
      <c r="K157" s="12">
        <f>TRUNC(E157+G157+I157,1)</f>
        <v>0</v>
      </c>
      <c r="L157" s="13">
        <f>TRUNC(F157+H157+J157,1)</f>
        <v>0</v>
      </c>
      <c r="M157" s="8" t="s">
        <v>52</v>
      </c>
      <c r="N157" s="2" t="s">
        <v>197</v>
      </c>
      <c r="O157" s="2" t="s">
        <v>612</v>
      </c>
      <c r="P157" s="2" t="s">
        <v>64</v>
      </c>
      <c r="Q157" s="2" t="s">
        <v>64</v>
      </c>
      <c r="R157" s="2" t="s">
        <v>63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613</v>
      </c>
      <c r="AX157" s="2" t="s">
        <v>52</v>
      </c>
      <c r="AY157" s="2" t="s">
        <v>52</v>
      </c>
    </row>
    <row r="158" spans="1:51" ht="30" customHeight="1">
      <c r="A158" s="8" t="s">
        <v>614</v>
      </c>
      <c r="B158" s="8" t="s">
        <v>615</v>
      </c>
      <c r="C158" s="8" t="s">
        <v>60</v>
      </c>
      <c r="D158" s="9">
        <v>1</v>
      </c>
      <c r="E158" s="12">
        <f>일위대가목록!E72</f>
        <v>0</v>
      </c>
      <c r="F158" s="13">
        <f>TRUNC(E158*D158,1)</f>
        <v>0</v>
      </c>
      <c r="G158" s="12">
        <f>일위대가목록!F72</f>
        <v>0</v>
      </c>
      <c r="H158" s="13">
        <f>TRUNC(G158*D158,1)</f>
        <v>0</v>
      </c>
      <c r="I158" s="12">
        <f>일위대가목록!G72</f>
        <v>0</v>
      </c>
      <c r="J158" s="13">
        <f>TRUNC(I158*D158,1)</f>
        <v>0</v>
      </c>
      <c r="K158" s="12">
        <f>TRUNC(E158+G158+I158,1)</f>
        <v>0</v>
      </c>
      <c r="L158" s="13">
        <f>TRUNC(F158+H158+J158,1)</f>
        <v>0</v>
      </c>
      <c r="M158" s="8" t="s">
        <v>616</v>
      </c>
      <c r="N158" s="2" t="s">
        <v>197</v>
      </c>
      <c r="O158" s="2" t="s">
        <v>617</v>
      </c>
      <c r="P158" s="2" t="s">
        <v>63</v>
      </c>
      <c r="Q158" s="2" t="s">
        <v>64</v>
      </c>
      <c r="R158" s="2" t="s">
        <v>64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52</v>
      </c>
      <c r="AW158" s="2" t="s">
        <v>618</v>
      </c>
      <c r="AX158" s="2" t="s">
        <v>52</v>
      </c>
      <c r="AY158" s="2" t="s">
        <v>52</v>
      </c>
    </row>
    <row r="159" spans="1:51" ht="30" customHeight="1">
      <c r="A159" s="8" t="s">
        <v>347</v>
      </c>
      <c r="B159" s="8" t="s">
        <v>52</v>
      </c>
      <c r="C159" s="8" t="s">
        <v>52</v>
      </c>
      <c r="D159" s="9"/>
      <c r="E159" s="12"/>
      <c r="F159" s="13">
        <f>TRUNC(SUMIF(N157:N158, N156, F157:F158),0)</f>
        <v>0</v>
      </c>
      <c r="G159" s="12"/>
      <c r="H159" s="13">
        <f>TRUNC(SUMIF(N157:N158, N156, H157:H158),0)</f>
        <v>0</v>
      </c>
      <c r="I159" s="12"/>
      <c r="J159" s="13">
        <f>TRUNC(SUMIF(N157:N158, N156, J157:J158),0)</f>
        <v>0</v>
      </c>
      <c r="K159" s="12"/>
      <c r="L159" s="13">
        <f>F159+H159+J159</f>
        <v>0</v>
      </c>
      <c r="M159" s="8" t="s">
        <v>52</v>
      </c>
      <c r="N159" s="2" t="s">
        <v>72</v>
      </c>
      <c r="O159" s="2" t="s">
        <v>72</v>
      </c>
      <c r="P159" s="2" t="s">
        <v>52</v>
      </c>
      <c r="Q159" s="2" t="s">
        <v>52</v>
      </c>
      <c r="R159" s="2" t="s">
        <v>52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52</v>
      </c>
      <c r="AW159" s="2" t="s">
        <v>52</v>
      </c>
      <c r="AX159" s="2" t="s">
        <v>52</v>
      </c>
      <c r="AY159" s="2" t="s">
        <v>52</v>
      </c>
    </row>
    <row r="160" spans="1:51" ht="30" customHeight="1">
      <c r="A160" s="9"/>
      <c r="B160" s="9"/>
      <c r="C160" s="9"/>
      <c r="D160" s="9"/>
      <c r="E160" s="12"/>
      <c r="F160" s="13"/>
      <c r="G160" s="12"/>
      <c r="H160" s="13"/>
      <c r="I160" s="12"/>
      <c r="J160" s="13"/>
      <c r="K160" s="12"/>
      <c r="L160" s="13"/>
      <c r="M160" s="9"/>
    </row>
    <row r="161" spans="1:51" ht="30" customHeight="1">
      <c r="A161" s="108" t="s">
        <v>619</v>
      </c>
      <c r="B161" s="108"/>
      <c r="C161" s="108"/>
      <c r="D161" s="108"/>
      <c r="E161" s="109"/>
      <c r="F161" s="110"/>
      <c r="G161" s="109"/>
      <c r="H161" s="110"/>
      <c r="I161" s="109"/>
      <c r="J161" s="110"/>
      <c r="K161" s="109"/>
      <c r="L161" s="110"/>
      <c r="M161" s="108"/>
      <c r="N161" s="1" t="s">
        <v>201</v>
      </c>
    </row>
    <row r="162" spans="1:51" ht="30" customHeight="1">
      <c r="A162" s="8" t="s">
        <v>605</v>
      </c>
      <c r="B162" s="8" t="s">
        <v>611</v>
      </c>
      <c r="C162" s="8" t="s">
        <v>607</v>
      </c>
      <c r="D162" s="9">
        <v>9.6000000000000002E-2</v>
      </c>
      <c r="E162" s="12">
        <f>단가대비표!O63</f>
        <v>0</v>
      </c>
      <c r="F162" s="13">
        <f>TRUNC(E162*D162,1)</f>
        <v>0</v>
      </c>
      <c r="G162" s="12">
        <f>단가대비표!P63</f>
        <v>0</v>
      </c>
      <c r="H162" s="13">
        <f>TRUNC(G162*D162,1)</f>
        <v>0</v>
      </c>
      <c r="I162" s="12">
        <f>단가대비표!V63</f>
        <v>0</v>
      </c>
      <c r="J162" s="13">
        <f>TRUNC(I162*D162,1)</f>
        <v>0</v>
      </c>
      <c r="K162" s="12">
        <f>TRUNC(E162+G162+I162,1)</f>
        <v>0</v>
      </c>
      <c r="L162" s="13">
        <f>TRUNC(F162+H162+J162,1)</f>
        <v>0</v>
      </c>
      <c r="M162" s="8" t="s">
        <v>52</v>
      </c>
      <c r="N162" s="2" t="s">
        <v>201</v>
      </c>
      <c r="O162" s="2" t="s">
        <v>612</v>
      </c>
      <c r="P162" s="2" t="s">
        <v>64</v>
      </c>
      <c r="Q162" s="2" t="s">
        <v>64</v>
      </c>
      <c r="R162" s="2" t="s">
        <v>63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620</v>
      </c>
      <c r="AX162" s="2" t="s">
        <v>52</v>
      </c>
      <c r="AY162" s="2" t="s">
        <v>52</v>
      </c>
    </row>
    <row r="163" spans="1:51" ht="30" customHeight="1">
      <c r="A163" s="8" t="s">
        <v>614</v>
      </c>
      <c r="B163" s="8" t="s">
        <v>615</v>
      </c>
      <c r="C163" s="8" t="s">
        <v>60</v>
      </c>
      <c r="D163" s="9">
        <v>1</v>
      </c>
      <c r="E163" s="12">
        <f>일위대가목록!E72</f>
        <v>0</v>
      </c>
      <c r="F163" s="13">
        <f>TRUNC(E163*D163,1)</f>
        <v>0</v>
      </c>
      <c r="G163" s="12">
        <f>일위대가목록!F72</f>
        <v>0</v>
      </c>
      <c r="H163" s="13">
        <f>TRUNC(G163*D163,1)</f>
        <v>0</v>
      </c>
      <c r="I163" s="12">
        <f>일위대가목록!G72</f>
        <v>0</v>
      </c>
      <c r="J163" s="13">
        <f>TRUNC(I163*D163,1)</f>
        <v>0</v>
      </c>
      <c r="K163" s="12">
        <f>TRUNC(E163+G163+I163,1)</f>
        <v>0</v>
      </c>
      <c r="L163" s="13">
        <f>TRUNC(F163+H163+J163,1)</f>
        <v>0</v>
      </c>
      <c r="M163" s="8" t="s">
        <v>616</v>
      </c>
      <c r="N163" s="2" t="s">
        <v>201</v>
      </c>
      <c r="O163" s="2" t="s">
        <v>617</v>
      </c>
      <c r="P163" s="2" t="s">
        <v>63</v>
      </c>
      <c r="Q163" s="2" t="s">
        <v>64</v>
      </c>
      <c r="R163" s="2" t="s">
        <v>64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621</v>
      </c>
      <c r="AX163" s="2" t="s">
        <v>52</v>
      </c>
      <c r="AY163" s="2" t="s">
        <v>52</v>
      </c>
    </row>
    <row r="164" spans="1:51" ht="30" customHeight="1">
      <c r="A164" s="8" t="s">
        <v>347</v>
      </c>
      <c r="B164" s="8" t="s">
        <v>52</v>
      </c>
      <c r="C164" s="8" t="s">
        <v>52</v>
      </c>
      <c r="D164" s="9"/>
      <c r="E164" s="12"/>
      <c r="F164" s="13">
        <f>TRUNC(SUMIF(N162:N163, N161, F162:F163),0)</f>
        <v>0</v>
      </c>
      <c r="G164" s="12"/>
      <c r="H164" s="13">
        <f>TRUNC(SUMIF(N162:N163, N161, H162:H163),0)</f>
        <v>0</v>
      </c>
      <c r="I164" s="12"/>
      <c r="J164" s="13">
        <f>TRUNC(SUMIF(N162:N163, N161, J162:J163),0)</f>
        <v>0</v>
      </c>
      <c r="K164" s="12"/>
      <c r="L164" s="13">
        <f>F164+H164+J164</f>
        <v>0</v>
      </c>
      <c r="M164" s="8" t="s">
        <v>52</v>
      </c>
      <c r="N164" s="2" t="s">
        <v>72</v>
      </c>
      <c r="O164" s="2" t="s">
        <v>72</v>
      </c>
      <c r="P164" s="2" t="s">
        <v>52</v>
      </c>
      <c r="Q164" s="2" t="s">
        <v>52</v>
      </c>
      <c r="R164" s="2" t="s">
        <v>52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52</v>
      </c>
      <c r="AX164" s="2" t="s">
        <v>52</v>
      </c>
      <c r="AY164" s="2" t="s">
        <v>52</v>
      </c>
    </row>
    <row r="165" spans="1:51" ht="30" customHeight="1">
      <c r="A165" s="9"/>
      <c r="B165" s="9"/>
      <c r="C165" s="9"/>
      <c r="D165" s="9"/>
      <c r="E165" s="12"/>
      <c r="F165" s="13"/>
      <c r="G165" s="12"/>
      <c r="H165" s="13"/>
      <c r="I165" s="12"/>
      <c r="J165" s="13"/>
      <c r="K165" s="12"/>
      <c r="L165" s="13"/>
      <c r="M165" s="9"/>
    </row>
    <row r="166" spans="1:51" ht="30" customHeight="1">
      <c r="A166" s="108" t="s">
        <v>622</v>
      </c>
      <c r="B166" s="108"/>
      <c r="C166" s="108"/>
      <c r="D166" s="108"/>
      <c r="E166" s="109"/>
      <c r="F166" s="110"/>
      <c r="G166" s="109"/>
      <c r="H166" s="110"/>
      <c r="I166" s="109"/>
      <c r="J166" s="110"/>
      <c r="K166" s="109"/>
      <c r="L166" s="110"/>
      <c r="M166" s="108"/>
      <c r="N166" s="1" t="s">
        <v>205</v>
      </c>
    </row>
    <row r="167" spans="1:51" ht="30" customHeight="1">
      <c r="A167" s="8" t="s">
        <v>203</v>
      </c>
      <c r="B167" s="8" t="s">
        <v>52</v>
      </c>
      <c r="C167" s="8" t="s">
        <v>60</v>
      </c>
      <c r="D167" s="9">
        <v>1</v>
      </c>
      <c r="E167" s="12">
        <f>단가대비표!O27</f>
        <v>0</v>
      </c>
      <c r="F167" s="13">
        <f>TRUNC(E167*D167,1)</f>
        <v>0</v>
      </c>
      <c r="G167" s="12">
        <f>단가대비표!P27</f>
        <v>0</v>
      </c>
      <c r="H167" s="13">
        <f>TRUNC(G167*D167,1)</f>
        <v>0</v>
      </c>
      <c r="I167" s="12">
        <f>단가대비표!V27</f>
        <v>0</v>
      </c>
      <c r="J167" s="13">
        <f>TRUNC(I167*D167,1)</f>
        <v>0</v>
      </c>
      <c r="K167" s="12">
        <f>TRUNC(E167+G167+I167,1)</f>
        <v>0</v>
      </c>
      <c r="L167" s="13">
        <f>TRUNC(F167+H167+J167,1)</f>
        <v>0</v>
      </c>
      <c r="M167" s="8" t="s">
        <v>52</v>
      </c>
      <c r="N167" s="2" t="s">
        <v>205</v>
      </c>
      <c r="O167" s="2" t="s">
        <v>623</v>
      </c>
      <c r="P167" s="2" t="s">
        <v>64</v>
      </c>
      <c r="Q167" s="2" t="s">
        <v>64</v>
      </c>
      <c r="R167" s="2" t="s">
        <v>63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52</v>
      </c>
      <c r="AW167" s="2" t="s">
        <v>624</v>
      </c>
      <c r="AX167" s="2" t="s">
        <v>52</v>
      </c>
      <c r="AY167" s="2" t="s">
        <v>52</v>
      </c>
    </row>
    <row r="168" spans="1:51" ht="30" customHeight="1">
      <c r="A168" s="8" t="s">
        <v>347</v>
      </c>
      <c r="B168" s="8" t="s">
        <v>52</v>
      </c>
      <c r="C168" s="8" t="s">
        <v>52</v>
      </c>
      <c r="D168" s="9"/>
      <c r="E168" s="12"/>
      <c r="F168" s="13">
        <f>TRUNC(SUMIF(N167:N167, N166, F167:F167),0)</f>
        <v>0</v>
      </c>
      <c r="G168" s="12"/>
      <c r="H168" s="13">
        <f>TRUNC(SUMIF(N167:N167, N166, H167:H167),0)</f>
        <v>0</v>
      </c>
      <c r="I168" s="12"/>
      <c r="J168" s="13">
        <f>TRUNC(SUMIF(N167:N167, N166, J167:J167),0)</f>
        <v>0</v>
      </c>
      <c r="K168" s="12"/>
      <c r="L168" s="13">
        <f>F168+H168+J168</f>
        <v>0</v>
      </c>
      <c r="M168" s="8" t="s">
        <v>52</v>
      </c>
      <c r="N168" s="2" t="s">
        <v>72</v>
      </c>
      <c r="O168" s="2" t="s">
        <v>72</v>
      </c>
      <c r="P168" s="2" t="s">
        <v>52</v>
      </c>
      <c r="Q168" s="2" t="s">
        <v>52</v>
      </c>
      <c r="R168" s="2" t="s">
        <v>52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52</v>
      </c>
      <c r="AX168" s="2" t="s">
        <v>52</v>
      </c>
      <c r="AY168" s="2" t="s">
        <v>52</v>
      </c>
    </row>
    <row r="169" spans="1:51" ht="30" customHeight="1">
      <c r="A169" s="9"/>
      <c r="B169" s="9"/>
      <c r="C169" s="9"/>
      <c r="D169" s="9"/>
      <c r="E169" s="12"/>
      <c r="F169" s="13"/>
      <c r="G169" s="12"/>
      <c r="H169" s="13"/>
      <c r="I169" s="12"/>
      <c r="J169" s="13"/>
      <c r="K169" s="12"/>
      <c r="L169" s="13"/>
      <c r="M169" s="9"/>
    </row>
    <row r="170" spans="1:51" ht="30" customHeight="1">
      <c r="A170" s="108" t="s">
        <v>625</v>
      </c>
      <c r="B170" s="108"/>
      <c r="C170" s="108"/>
      <c r="D170" s="108"/>
      <c r="E170" s="109"/>
      <c r="F170" s="110"/>
      <c r="G170" s="109"/>
      <c r="H170" s="110"/>
      <c r="I170" s="109"/>
      <c r="J170" s="110"/>
      <c r="K170" s="109"/>
      <c r="L170" s="110"/>
      <c r="M170" s="108"/>
      <c r="N170" s="1" t="s">
        <v>221</v>
      </c>
    </row>
    <row r="171" spans="1:51" ht="30" customHeight="1">
      <c r="A171" s="8" t="s">
        <v>626</v>
      </c>
      <c r="B171" s="8" t="s">
        <v>323</v>
      </c>
      <c r="C171" s="8" t="s">
        <v>324</v>
      </c>
      <c r="D171" s="9">
        <v>8.5000000000000006E-2</v>
      </c>
      <c r="E171" s="12">
        <f>단가대비표!O86</f>
        <v>0</v>
      </c>
      <c r="F171" s="13">
        <f>TRUNC(E171*D171,1)</f>
        <v>0</v>
      </c>
      <c r="G171" s="12">
        <f>단가대비표!P86</f>
        <v>0</v>
      </c>
      <c r="H171" s="13">
        <f>TRUNC(G171*D171,1)</f>
        <v>0</v>
      </c>
      <c r="I171" s="12">
        <f>단가대비표!V86</f>
        <v>0</v>
      </c>
      <c r="J171" s="13">
        <f>TRUNC(I171*D171,1)</f>
        <v>0</v>
      </c>
      <c r="K171" s="12">
        <f t="shared" ref="K171:L173" si="36">TRUNC(E171+G171+I171,1)</f>
        <v>0</v>
      </c>
      <c r="L171" s="13">
        <f t="shared" si="36"/>
        <v>0</v>
      </c>
      <c r="M171" s="8" t="s">
        <v>52</v>
      </c>
      <c r="N171" s="2" t="s">
        <v>221</v>
      </c>
      <c r="O171" s="2" t="s">
        <v>627</v>
      </c>
      <c r="P171" s="2" t="s">
        <v>64</v>
      </c>
      <c r="Q171" s="2" t="s">
        <v>64</v>
      </c>
      <c r="R171" s="2" t="s">
        <v>63</v>
      </c>
      <c r="S171" s="3"/>
      <c r="T171" s="3"/>
      <c r="U171" s="3"/>
      <c r="V171" s="3">
        <v>1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628</v>
      </c>
      <c r="AX171" s="2" t="s">
        <v>52</v>
      </c>
      <c r="AY171" s="2" t="s">
        <v>52</v>
      </c>
    </row>
    <row r="172" spans="1:51" ht="30" customHeight="1">
      <c r="A172" s="8" t="s">
        <v>327</v>
      </c>
      <c r="B172" s="8" t="s">
        <v>323</v>
      </c>
      <c r="C172" s="8" t="s">
        <v>324</v>
      </c>
      <c r="D172" s="9">
        <v>0.04</v>
      </c>
      <c r="E172" s="12">
        <f>단가대비표!O78</f>
        <v>0</v>
      </c>
      <c r="F172" s="13">
        <f>TRUNC(E172*D172,1)</f>
        <v>0</v>
      </c>
      <c r="G172" s="12">
        <f>단가대비표!P78</f>
        <v>0</v>
      </c>
      <c r="H172" s="13">
        <f>TRUNC(G172*D172,1)</f>
        <v>0</v>
      </c>
      <c r="I172" s="12">
        <f>단가대비표!V78</f>
        <v>0</v>
      </c>
      <c r="J172" s="13">
        <f>TRUNC(I172*D172,1)</f>
        <v>0</v>
      </c>
      <c r="K172" s="12">
        <f t="shared" si="36"/>
        <v>0</v>
      </c>
      <c r="L172" s="13">
        <f t="shared" si="36"/>
        <v>0</v>
      </c>
      <c r="M172" s="8" t="s">
        <v>52</v>
      </c>
      <c r="N172" s="2" t="s">
        <v>221</v>
      </c>
      <c r="O172" s="2" t="s">
        <v>328</v>
      </c>
      <c r="P172" s="2" t="s">
        <v>64</v>
      </c>
      <c r="Q172" s="2" t="s">
        <v>64</v>
      </c>
      <c r="R172" s="2" t="s">
        <v>63</v>
      </c>
      <c r="S172" s="3"/>
      <c r="T172" s="3"/>
      <c r="U172" s="3"/>
      <c r="V172" s="3">
        <v>1</v>
      </c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629</v>
      </c>
      <c r="AX172" s="2" t="s">
        <v>52</v>
      </c>
      <c r="AY172" s="2" t="s">
        <v>52</v>
      </c>
    </row>
    <row r="173" spans="1:51" ht="30" customHeight="1">
      <c r="A173" s="8" t="s">
        <v>630</v>
      </c>
      <c r="B173" s="8" t="s">
        <v>631</v>
      </c>
      <c r="C173" s="8" t="s">
        <v>332</v>
      </c>
      <c r="D173" s="9">
        <v>1</v>
      </c>
      <c r="E173" s="12">
        <v>0</v>
      </c>
      <c r="F173" s="13">
        <f>TRUNC(E173*D173,1)</f>
        <v>0</v>
      </c>
      <c r="G173" s="12">
        <v>0</v>
      </c>
      <c r="H173" s="13">
        <f>TRUNC(G173*D173,1)</f>
        <v>0</v>
      </c>
      <c r="I173" s="12">
        <f>TRUNC(SUMIF(V171:V173, RIGHTB(O173, 1), L171:L173)*U173, 2)</f>
        <v>0</v>
      </c>
      <c r="J173" s="13">
        <f>TRUNC(I173*D173,1)</f>
        <v>0</v>
      </c>
      <c r="K173" s="12">
        <f t="shared" si="36"/>
        <v>0</v>
      </c>
      <c r="L173" s="13">
        <f t="shared" si="36"/>
        <v>0</v>
      </c>
      <c r="M173" s="8" t="s">
        <v>52</v>
      </c>
      <c r="N173" s="2" t="s">
        <v>221</v>
      </c>
      <c r="O173" s="2" t="s">
        <v>333</v>
      </c>
      <c r="P173" s="2" t="s">
        <v>64</v>
      </c>
      <c r="Q173" s="2" t="s">
        <v>64</v>
      </c>
      <c r="R173" s="2" t="s">
        <v>64</v>
      </c>
      <c r="S173" s="3">
        <v>3</v>
      </c>
      <c r="T173" s="3">
        <v>2</v>
      </c>
      <c r="U173" s="3">
        <v>0.01</v>
      </c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632</v>
      </c>
      <c r="AX173" s="2" t="s">
        <v>52</v>
      </c>
      <c r="AY173" s="2" t="s">
        <v>52</v>
      </c>
    </row>
    <row r="174" spans="1:51" ht="30" customHeight="1">
      <c r="A174" s="8" t="s">
        <v>347</v>
      </c>
      <c r="B174" s="8" t="s">
        <v>52</v>
      </c>
      <c r="C174" s="8" t="s">
        <v>52</v>
      </c>
      <c r="D174" s="9"/>
      <c r="E174" s="12"/>
      <c r="F174" s="13">
        <f>TRUNC(SUMIF(N171:N173, N170, F171:F173),0)</f>
        <v>0</v>
      </c>
      <c r="G174" s="12"/>
      <c r="H174" s="13">
        <f>TRUNC(SUMIF(N171:N173, N170, H171:H173),0)</f>
        <v>0</v>
      </c>
      <c r="I174" s="12"/>
      <c r="J174" s="13">
        <f>TRUNC(SUMIF(N171:N173, N170, J171:J173),0)</f>
        <v>0</v>
      </c>
      <c r="K174" s="12"/>
      <c r="L174" s="13">
        <f>F174+H174+J174</f>
        <v>0</v>
      </c>
      <c r="M174" s="8" t="s">
        <v>52</v>
      </c>
      <c r="N174" s="2" t="s">
        <v>72</v>
      </c>
      <c r="O174" s="2" t="s">
        <v>72</v>
      </c>
      <c r="P174" s="2" t="s">
        <v>52</v>
      </c>
      <c r="Q174" s="2" t="s">
        <v>52</v>
      </c>
      <c r="R174" s="2" t="s">
        <v>52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52</v>
      </c>
      <c r="AX174" s="2" t="s">
        <v>52</v>
      </c>
      <c r="AY174" s="2" t="s">
        <v>52</v>
      </c>
    </row>
    <row r="175" spans="1:51" ht="30" customHeight="1">
      <c r="A175" s="9"/>
      <c r="B175" s="9"/>
      <c r="C175" s="9"/>
      <c r="D175" s="9"/>
      <c r="E175" s="12"/>
      <c r="F175" s="13"/>
      <c r="G175" s="12"/>
      <c r="H175" s="13"/>
      <c r="I175" s="12"/>
      <c r="J175" s="13"/>
      <c r="K175" s="12"/>
      <c r="L175" s="13"/>
      <c r="M175" s="9"/>
    </row>
    <row r="176" spans="1:51" ht="30" customHeight="1">
      <c r="A176" s="108" t="s">
        <v>633</v>
      </c>
      <c r="B176" s="108"/>
      <c r="C176" s="108"/>
      <c r="D176" s="108"/>
      <c r="E176" s="109"/>
      <c r="F176" s="110"/>
      <c r="G176" s="109"/>
      <c r="H176" s="110"/>
      <c r="I176" s="109"/>
      <c r="J176" s="110"/>
      <c r="K176" s="109"/>
      <c r="L176" s="110"/>
      <c r="M176" s="108"/>
      <c r="N176" s="1" t="s">
        <v>225</v>
      </c>
    </row>
    <row r="177" spans="1:51" ht="30" customHeight="1">
      <c r="A177" s="8" t="s">
        <v>327</v>
      </c>
      <c r="B177" s="8" t="s">
        <v>323</v>
      </c>
      <c r="C177" s="8" t="s">
        <v>324</v>
      </c>
      <c r="D177" s="9">
        <v>0.11</v>
      </c>
      <c r="E177" s="12">
        <f>단가대비표!O78</f>
        <v>0</v>
      </c>
      <c r="F177" s="13">
        <f>TRUNC(E177*D177,1)</f>
        <v>0</v>
      </c>
      <c r="G177" s="12">
        <f>단가대비표!P78</f>
        <v>0</v>
      </c>
      <c r="H177" s="13">
        <f>TRUNC(G177*D177,1)</f>
        <v>0</v>
      </c>
      <c r="I177" s="12">
        <f>단가대비표!V78</f>
        <v>0</v>
      </c>
      <c r="J177" s="13">
        <f>TRUNC(I177*D177,1)</f>
        <v>0</v>
      </c>
      <c r="K177" s="12">
        <f>TRUNC(E177+G177+I177,1)</f>
        <v>0</v>
      </c>
      <c r="L177" s="13">
        <f>TRUNC(F177+H177+J177,1)</f>
        <v>0</v>
      </c>
      <c r="M177" s="8" t="s">
        <v>52</v>
      </c>
      <c r="N177" s="2" t="s">
        <v>225</v>
      </c>
      <c r="O177" s="2" t="s">
        <v>328</v>
      </c>
      <c r="P177" s="2" t="s">
        <v>64</v>
      </c>
      <c r="Q177" s="2" t="s">
        <v>64</v>
      </c>
      <c r="R177" s="2" t="s">
        <v>63</v>
      </c>
      <c r="S177" s="3"/>
      <c r="T177" s="3"/>
      <c r="U177" s="3"/>
      <c r="V177" s="3">
        <v>1</v>
      </c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634</v>
      </c>
      <c r="AX177" s="2" t="s">
        <v>52</v>
      </c>
      <c r="AY177" s="2" t="s">
        <v>52</v>
      </c>
    </row>
    <row r="178" spans="1:51" ht="30" customHeight="1">
      <c r="A178" s="8" t="s">
        <v>630</v>
      </c>
      <c r="B178" s="8" t="s">
        <v>631</v>
      </c>
      <c r="C178" s="8" t="s">
        <v>332</v>
      </c>
      <c r="D178" s="9">
        <v>1</v>
      </c>
      <c r="E178" s="12">
        <v>0</v>
      </c>
      <c r="F178" s="13">
        <f>TRUNC(E178*D178,1)</f>
        <v>0</v>
      </c>
      <c r="G178" s="12">
        <v>0</v>
      </c>
      <c r="H178" s="13">
        <f>TRUNC(G178*D178,1)</f>
        <v>0</v>
      </c>
      <c r="I178" s="12">
        <f>TRUNC(SUMIF(V177:V178, RIGHTB(O178, 1), L177:L178)*U178, 2)</f>
        <v>0</v>
      </c>
      <c r="J178" s="13">
        <f>TRUNC(I178*D178,1)</f>
        <v>0</v>
      </c>
      <c r="K178" s="12">
        <f>TRUNC(E178+G178+I178,1)</f>
        <v>0</v>
      </c>
      <c r="L178" s="13">
        <f>TRUNC(F178+H178+J178,1)</f>
        <v>0</v>
      </c>
      <c r="M178" s="8" t="s">
        <v>52</v>
      </c>
      <c r="N178" s="2" t="s">
        <v>225</v>
      </c>
      <c r="O178" s="2" t="s">
        <v>333</v>
      </c>
      <c r="P178" s="2" t="s">
        <v>64</v>
      </c>
      <c r="Q178" s="2" t="s">
        <v>64</v>
      </c>
      <c r="R178" s="2" t="s">
        <v>64</v>
      </c>
      <c r="S178" s="3">
        <v>3</v>
      </c>
      <c r="T178" s="3">
        <v>2</v>
      </c>
      <c r="U178" s="3">
        <v>0.01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52</v>
      </c>
      <c r="AW178" s="2" t="s">
        <v>635</v>
      </c>
      <c r="AX178" s="2" t="s">
        <v>52</v>
      </c>
      <c r="AY178" s="2" t="s">
        <v>52</v>
      </c>
    </row>
    <row r="179" spans="1:51" ht="30" customHeight="1">
      <c r="A179" s="8" t="s">
        <v>347</v>
      </c>
      <c r="B179" s="8" t="s">
        <v>52</v>
      </c>
      <c r="C179" s="8" t="s">
        <v>52</v>
      </c>
      <c r="D179" s="9"/>
      <c r="E179" s="12"/>
      <c r="F179" s="13">
        <f>TRUNC(SUMIF(N177:N178, N176, F177:F178),0)</f>
        <v>0</v>
      </c>
      <c r="G179" s="12"/>
      <c r="H179" s="13">
        <f>TRUNC(SUMIF(N177:N178, N176, H177:H178),0)</f>
        <v>0</v>
      </c>
      <c r="I179" s="12"/>
      <c r="J179" s="13">
        <f>TRUNC(SUMIF(N177:N178, N176, J177:J178),0)</f>
        <v>0</v>
      </c>
      <c r="K179" s="12"/>
      <c r="L179" s="13">
        <f>F179+H179+J179</f>
        <v>0</v>
      </c>
      <c r="M179" s="8" t="s">
        <v>52</v>
      </c>
      <c r="N179" s="2" t="s">
        <v>72</v>
      </c>
      <c r="O179" s="2" t="s">
        <v>72</v>
      </c>
      <c r="P179" s="2" t="s">
        <v>52</v>
      </c>
      <c r="Q179" s="2" t="s">
        <v>52</v>
      </c>
      <c r="R179" s="2" t="s">
        <v>52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52</v>
      </c>
      <c r="AX179" s="2" t="s">
        <v>52</v>
      </c>
      <c r="AY179" s="2" t="s">
        <v>52</v>
      </c>
    </row>
    <row r="180" spans="1:51" ht="30" customHeight="1">
      <c r="A180" s="9"/>
      <c r="B180" s="9"/>
      <c r="C180" s="9"/>
      <c r="D180" s="9"/>
      <c r="E180" s="12"/>
      <c r="F180" s="13"/>
      <c r="G180" s="12"/>
      <c r="H180" s="13"/>
      <c r="I180" s="12"/>
      <c r="J180" s="13"/>
      <c r="K180" s="12"/>
      <c r="L180" s="13"/>
      <c r="M180" s="9"/>
    </row>
    <row r="181" spans="1:51" ht="30" customHeight="1">
      <c r="A181" s="108" t="s">
        <v>636</v>
      </c>
      <c r="B181" s="108"/>
      <c r="C181" s="108"/>
      <c r="D181" s="108"/>
      <c r="E181" s="109"/>
      <c r="F181" s="110"/>
      <c r="G181" s="109"/>
      <c r="H181" s="110"/>
      <c r="I181" s="109"/>
      <c r="J181" s="110"/>
      <c r="K181" s="109"/>
      <c r="L181" s="110"/>
      <c r="M181" s="108"/>
      <c r="N181" s="1" t="s">
        <v>229</v>
      </c>
    </row>
    <row r="182" spans="1:51" ht="30" customHeight="1">
      <c r="A182" s="8" t="s">
        <v>327</v>
      </c>
      <c r="B182" s="8" t="s">
        <v>323</v>
      </c>
      <c r="C182" s="8" t="s">
        <v>324</v>
      </c>
      <c r="D182" s="9">
        <v>0.08</v>
      </c>
      <c r="E182" s="12">
        <f>단가대비표!O78</f>
        <v>0</v>
      </c>
      <c r="F182" s="13">
        <f>TRUNC(E182*D182,1)</f>
        <v>0</v>
      </c>
      <c r="G182" s="12">
        <f>단가대비표!P78</f>
        <v>0</v>
      </c>
      <c r="H182" s="13">
        <f>TRUNC(G182*D182,1)</f>
        <v>0</v>
      </c>
      <c r="I182" s="12">
        <f>단가대비표!V78</f>
        <v>0</v>
      </c>
      <c r="J182" s="13">
        <f>TRUNC(I182*D182,1)</f>
        <v>0</v>
      </c>
      <c r="K182" s="12">
        <f>TRUNC(E182+G182+I182,1)</f>
        <v>0</v>
      </c>
      <c r="L182" s="13">
        <f>TRUNC(F182+H182+J182,1)</f>
        <v>0</v>
      </c>
      <c r="M182" s="8" t="s">
        <v>52</v>
      </c>
      <c r="N182" s="2" t="s">
        <v>229</v>
      </c>
      <c r="O182" s="2" t="s">
        <v>328</v>
      </c>
      <c r="P182" s="2" t="s">
        <v>64</v>
      </c>
      <c r="Q182" s="2" t="s">
        <v>64</v>
      </c>
      <c r="R182" s="2" t="s">
        <v>63</v>
      </c>
      <c r="S182" s="3"/>
      <c r="T182" s="3"/>
      <c r="U182" s="3"/>
      <c r="V182" s="3">
        <v>1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637</v>
      </c>
      <c r="AX182" s="2" t="s">
        <v>52</v>
      </c>
      <c r="AY182" s="2" t="s">
        <v>52</v>
      </c>
    </row>
    <row r="183" spans="1:51" ht="30" customHeight="1">
      <c r="A183" s="8" t="s">
        <v>630</v>
      </c>
      <c r="B183" s="8" t="s">
        <v>631</v>
      </c>
      <c r="C183" s="8" t="s">
        <v>332</v>
      </c>
      <c r="D183" s="9">
        <v>1</v>
      </c>
      <c r="E183" s="12">
        <v>0</v>
      </c>
      <c r="F183" s="13">
        <f>TRUNC(E183*D183,1)</f>
        <v>0</v>
      </c>
      <c r="G183" s="12">
        <v>0</v>
      </c>
      <c r="H183" s="13">
        <f>TRUNC(G183*D183,1)</f>
        <v>0</v>
      </c>
      <c r="I183" s="12">
        <f>TRUNC(SUMIF(V182:V183, RIGHTB(O183, 1), L182:L183)*U183, 2)</f>
        <v>0</v>
      </c>
      <c r="J183" s="13">
        <f>TRUNC(I183*D183,1)</f>
        <v>0</v>
      </c>
      <c r="K183" s="12">
        <f>TRUNC(E183+G183+I183,1)</f>
        <v>0</v>
      </c>
      <c r="L183" s="13">
        <f>TRUNC(F183+H183+J183,1)</f>
        <v>0</v>
      </c>
      <c r="M183" s="8" t="s">
        <v>52</v>
      </c>
      <c r="N183" s="2" t="s">
        <v>229</v>
      </c>
      <c r="O183" s="2" t="s">
        <v>333</v>
      </c>
      <c r="P183" s="2" t="s">
        <v>64</v>
      </c>
      <c r="Q183" s="2" t="s">
        <v>64</v>
      </c>
      <c r="R183" s="2" t="s">
        <v>64</v>
      </c>
      <c r="S183" s="3">
        <v>3</v>
      </c>
      <c r="T183" s="3">
        <v>2</v>
      </c>
      <c r="U183" s="3">
        <v>0.01</v>
      </c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52</v>
      </c>
      <c r="AW183" s="2" t="s">
        <v>638</v>
      </c>
      <c r="AX183" s="2" t="s">
        <v>52</v>
      </c>
      <c r="AY183" s="2" t="s">
        <v>52</v>
      </c>
    </row>
    <row r="184" spans="1:51" ht="30" customHeight="1">
      <c r="A184" s="8" t="s">
        <v>347</v>
      </c>
      <c r="B184" s="8" t="s">
        <v>52</v>
      </c>
      <c r="C184" s="8" t="s">
        <v>52</v>
      </c>
      <c r="D184" s="9"/>
      <c r="E184" s="12"/>
      <c r="F184" s="13">
        <f>TRUNC(SUMIF(N182:N183, N181, F182:F183),0)</f>
        <v>0</v>
      </c>
      <c r="G184" s="12"/>
      <c r="H184" s="13">
        <f>TRUNC(SUMIF(N182:N183, N181, H182:H183),0)</f>
        <v>0</v>
      </c>
      <c r="I184" s="12"/>
      <c r="J184" s="13">
        <f>TRUNC(SUMIF(N182:N183, N181, J182:J183),0)</f>
        <v>0</v>
      </c>
      <c r="K184" s="12"/>
      <c r="L184" s="13">
        <f>F184+H184+J184</f>
        <v>0</v>
      </c>
      <c r="M184" s="8" t="s">
        <v>52</v>
      </c>
      <c r="N184" s="2" t="s">
        <v>72</v>
      </c>
      <c r="O184" s="2" t="s">
        <v>72</v>
      </c>
      <c r="P184" s="2" t="s">
        <v>52</v>
      </c>
      <c r="Q184" s="2" t="s">
        <v>52</v>
      </c>
      <c r="R184" s="2" t="s">
        <v>52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52</v>
      </c>
      <c r="AX184" s="2" t="s">
        <v>52</v>
      </c>
      <c r="AY184" s="2" t="s">
        <v>52</v>
      </c>
    </row>
    <row r="185" spans="1:51" ht="30" customHeight="1">
      <c r="A185" s="9"/>
      <c r="B185" s="9"/>
      <c r="C185" s="9"/>
      <c r="D185" s="9"/>
      <c r="E185" s="12"/>
      <c r="F185" s="13"/>
      <c r="G185" s="12"/>
      <c r="H185" s="13"/>
      <c r="I185" s="12"/>
      <c r="J185" s="13"/>
      <c r="K185" s="12"/>
      <c r="L185" s="13"/>
      <c r="M185" s="9"/>
    </row>
    <row r="186" spans="1:51" ht="30" customHeight="1">
      <c r="A186" s="108" t="s">
        <v>639</v>
      </c>
      <c r="B186" s="108"/>
      <c r="C186" s="108"/>
      <c r="D186" s="108"/>
      <c r="E186" s="109"/>
      <c r="F186" s="110"/>
      <c r="G186" s="109"/>
      <c r="H186" s="110"/>
      <c r="I186" s="109"/>
      <c r="J186" s="110"/>
      <c r="K186" s="109"/>
      <c r="L186" s="110"/>
      <c r="M186" s="108"/>
      <c r="N186" s="1" t="s">
        <v>233</v>
      </c>
    </row>
    <row r="187" spans="1:51" ht="30" customHeight="1">
      <c r="A187" s="8" t="s">
        <v>327</v>
      </c>
      <c r="B187" s="8" t="s">
        <v>323</v>
      </c>
      <c r="C187" s="8" t="s">
        <v>324</v>
      </c>
      <c r="D187" s="9">
        <v>0.09</v>
      </c>
      <c r="E187" s="12">
        <f>단가대비표!O78</f>
        <v>0</v>
      </c>
      <c r="F187" s="13">
        <f>TRUNC(E187*D187,1)</f>
        <v>0</v>
      </c>
      <c r="G187" s="12">
        <f>단가대비표!P78</f>
        <v>0</v>
      </c>
      <c r="H187" s="13">
        <f>TRUNC(G187*D187,1)</f>
        <v>0</v>
      </c>
      <c r="I187" s="12">
        <f>단가대비표!V78</f>
        <v>0</v>
      </c>
      <c r="J187" s="13">
        <f>TRUNC(I187*D187,1)</f>
        <v>0</v>
      </c>
      <c r="K187" s="12">
        <f>TRUNC(E187+G187+I187,1)</f>
        <v>0</v>
      </c>
      <c r="L187" s="13">
        <f>TRUNC(F187+H187+J187,1)</f>
        <v>0</v>
      </c>
      <c r="M187" s="8" t="s">
        <v>52</v>
      </c>
      <c r="N187" s="2" t="s">
        <v>233</v>
      </c>
      <c r="O187" s="2" t="s">
        <v>328</v>
      </c>
      <c r="P187" s="2" t="s">
        <v>64</v>
      </c>
      <c r="Q187" s="2" t="s">
        <v>64</v>
      </c>
      <c r="R187" s="2" t="s">
        <v>63</v>
      </c>
      <c r="S187" s="3"/>
      <c r="T187" s="3"/>
      <c r="U187" s="3"/>
      <c r="V187" s="3">
        <v>1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640</v>
      </c>
      <c r="AX187" s="2" t="s">
        <v>52</v>
      </c>
      <c r="AY187" s="2" t="s">
        <v>52</v>
      </c>
    </row>
    <row r="188" spans="1:51" ht="30" customHeight="1">
      <c r="A188" s="8" t="s">
        <v>630</v>
      </c>
      <c r="B188" s="8" t="s">
        <v>631</v>
      </c>
      <c r="C188" s="8" t="s">
        <v>332</v>
      </c>
      <c r="D188" s="9">
        <v>1</v>
      </c>
      <c r="E188" s="12">
        <v>0</v>
      </c>
      <c r="F188" s="13">
        <f>TRUNC(E188*D188,1)</f>
        <v>0</v>
      </c>
      <c r="G188" s="12">
        <v>0</v>
      </c>
      <c r="H188" s="13">
        <f>TRUNC(G188*D188,1)</f>
        <v>0</v>
      </c>
      <c r="I188" s="12">
        <f>TRUNC(SUMIF(V187:V188, RIGHTB(O188, 1), L187:L188)*U188, 2)</f>
        <v>0</v>
      </c>
      <c r="J188" s="13">
        <f>TRUNC(I188*D188,1)</f>
        <v>0</v>
      </c>
      <c r="K188" s="12">
        <f>TRUNC(E188+G188+I188,1)</f>
        <v>0</v>
      </c>
      <c r="L188" s="13">
        <f>TRUNC(F188+H188+J188,1)</f>
        <v>0</v>
      </c>
      <c r="M188" s="8" t="s">
        <v>52</v>
      </c>
      <c r="N188" s="2" t="s">
        <v>233</v>
      </c>
      <c r="O188" s="2" t="s">
        <v>333</v>
      </c>
      <c r="P188" s="2" t="s">
        <v>64</v>
      </c>
      <c r="Q188" s="2" t="s">
        <v>64</v>
      </c>
      <c r="R188" s="2" t="s">
        <v>64</v>
      </c>
      <c r="S188" s="3">
        <v>3</v>
      </c>
      <c r="T188" s="3">
        <v>2</v>
      </c>
      <c r="U188" s="3">
        <v>0.01</v>
      </c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641</v>
      </c>
      <c r="AX188" s="2" t="s">
        <v>52</v>
      </c>
      <c r="AY188" s="2" t="s">
        <v>52</v>
      </c>
    </row>
    <row r="189" spans="1:51" ht="30" customHeight="1">
      <c r="A189" s="8" t="s">
        <v>347</v>
      </c>
      <c r="B189" s="8" t="s">
        <v>52</v>
      </c>
      <c r="C189" s="8" t="s">
        <v>52</v>
      </c>
      <c r="D189" s="9"/>
      <c r="E189" s="12"/>
      <c r="F189" s="13">
        <f>TRUNC(SUMIF(N187:N188, N186, F187:F188),0)</f>
        <v>0</v>
      </c>
      <c r="G189" s="12"/>
      <c r="H189" s="13">
        <f>TRUNC(SUMIF(N187:N188, N186, H187:H188),0)</f>
        <v>0</v>
      </c>
      <c r="I189" s="12"/>
      <c r="J189" s="13">
        <f>TRUNC(SUMIF(N187:N188, N186, J187:J188),0)</f>
        <v>0</v>
      </c>
      <c r="K189" s="12"/>
      <c r="L189" s="13">
        <f>F189+H189+J189</f>
        <v>0</v>
      </c>
      <c r="M189" s="8" t="s">
        <v>52</v>
      </c>
      <c r="N189" s="2" t="s">
        <v>72</v>
      </c>
      <c r="O189" s="2" t="s">
        <v>72</v>
      </c>
      <c r="P189" s="2" t="s">
        <v>52</v>
      </c>
      <c r="Q189" s="2" t="s">
        <v>52</v>
      </c>
      <c r="R189" s="2" t="s">
        <v>52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52</v>
      </c>
      <c r="AW189" s="2" t="s">
        <v>52</v>
      </c>
      <c r="AX189" s="2" t="s">
        <v>52</v>
      </c>
      <c r="AY189" s="2" t="s">
        <v>52</v>
      </c>
    </row>
    <row r="190" spans="1:51" ht="30" customHeight="1">
      <c r="A190" s="9"/>
      <c r="B190" s="9"/>
      <c r="C190" s="9"/>
      <c r="D190" s="9"/>
      <c r="E190" s="12"/>
      <c r="F190" s="13"/>
      <c r="G190" s="12"/>
      <c r="H190" s="13"/>
      <c r="I190" s="12"/>
      <c r="J190" s="13"/>
      <c r="K190" s="12"/>
      <c r="L190" s="13"/>
      <c r="M190" s="9"/>
    </row>
    <row r="191" spans="1:51" ht="30" customHeight="1">
      <c r="A191" s="108" t="s">
        <v>642</v>
      </c>
      <c r="B191" s="108"/>
      <c r="C191" s="108"/>
      <c r="D191" s="108"/>
      <c r="E191" s="109"/>
      <c r="F191" s="110"/>
      <c r="G191" s="109"/>
      <c r="H191" s="110"/>
      <c r="I191" s="109"/>
      <c r="J191" s="110"/>
      <c r="K191" s="109"/>
      <c r="L191" s="110"/>
      <c r="M191" s="108"/>
      <c r="N191" s="1" t="s">
        <v>237</v>
      </c>
    </row>
    <row r="192" spans="1:51" ht="30" customHeight="1">
      <c r="A192" s="8" t="s">
        <v>327</v>
      </c>
      <c r="B192" s="8" t="s">
        <v>323</v>
      </c>
      <c r="C192" s="8" t="s">
        <v>324</v>
      </c>
      <c r="D192" s="9">
        <v>7.0000000000000007E-2</v>
      </c>
      <c r="E192" s="12">
        <f>단가대비표!O78</f>
        <v>0</v>
      </c>
      <c r="F192" s="13">
        <f>TRUNC(E192*D192,1)</f>
        <v>0</v>
      </c>
      <c r="G192" s="12">
        <f>단가대비표!P78</f>
        <v>0</v>
      </c>
      <c r="H192" s="13">
        <f>TRUNC(G192*D192,1)</f>
        <v>0</v>
      </c>
      <c r="I192" s="12">
        <f>단가대비표!V78</f>
        <v>0</v>
      </c>
      <c r="J192" s="13">
        <f>TRUNC(I192*D192,1)</f>
        <v>0</v>
      </c>
      <c r="K192" s="12">
        <f>TRUNC(E192+G192+I192,1)</f>
        <v>0</v>
      </c>
      <c r="L192" s="13">
        <f>TRUNC(F192+H192+J192,1)</f>
        <v>0</v>
      </c>
      <c r="M192" s="8" t="s">
        <v>52</v>
      </c>
      <c r="N192" s="2" t="s">
        <v>237</v>
      </c>
      <c r="O192" s="2" t="s">
        <v>328</v>
      </c>
      <c r="P192" s="2" t="s">
        <v>64</v>
      </c>
      <c r="Q192" s="2" t="s">
        <v>64</v>
      </c>
      <c r="R192" s="2" t="s">
        <v>63</v>
      </c>
      <c r="S192" s="3"/>
      <c r="T192" s="3"/>
      <c r="U192" s="3"/>
      <c r="V192" s="3">
        <v>1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643</v>
      </c>
      <c r="AX192" s="2" t="s">
        <v>52</v>
      </c>
      <c r="AY192" s="2" t="s">
        <v>52</v>
      </c>
    </row>
    <row r="193" spans="1:51" ht="30" customHeight="1">
      <c r="A193" s="8" t="s">
        <v>630</v>
      </c>
      <c r="B193" s="8" t="s">
        <v>631</v>
      </c>
      <c r="C193" s="8" t="s">
        <v>332</v>
      </c>
      <c r="D193" s="9">
        <v>1</v>
      </c>
      <c r="E193" s="12">
        <v>0</v>
      </c>
      <c r="F193" s="13">
        <f>TRUNC(E193*D193,1)</f>
        <v>0</v>
      </c>
      <c r="G193" s="12">
        <v>0</v>
      </c>
      <c r="H193" s="13">
        <f>TRUNC(G193*D193,1)</f>
        <v>0</v>
      </c>
      <c r="I193" s="12">
        <f>TRUNC(SUMIF(V192:V193, RIGHTB(O193, 1), L192:L193)*U193, 2)</f>
        <v>0</v>
      </c>
      <c r="J193" s="13">
        <f>TRUNC(I193*D193,1)</f>
        <v>0</v>
      </c>
      <c r="K193" s="12">
        <f>TRUNC(E193+G193+I193,1)</f>
        <v>0</v>
      </c>
      <c r="L193" s="13">
        <f>TRUNC(F193+H193+J193,1)</f>
        <v>0</v>
      </c>
      <c r="M193" s="8" t="s">
        <v>52</v>
      </c>
      <c r="N193" s="2" t="s">
        <v>237</v>
      </c>
      <c r="O193" s="2" t="s">
        <v>333</v>
      </c>
      <c r="P193" s="2" t="s">
        <v>64</v>
      </c>
      <c r="Q193" s="2" t="s">
        <v>64</v>
      </c>
      <c r="R193" s="2" t="s">
        <v>64</v>
      </c>
      <c r="S193" s="3">
        <v>3</v>
      </c>
      <c r="T193" s="3">
        <v>2</v>
      </c>
      <c r="U193" s="3">
        <v>0.01</v>
      </c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644</v>
      </c>
      <c r="AX193" s="2" t="s">
        <v>52</v>
      </c>
      <c r="AY193" s="2" t="s">
        <v>52</v>
      </c>
    </row>
    <row r="194" spans="1:51" ht="30" customHeight="1">
      <c r="A194" s="8" t="s">
        <v>347</v>
      </c>
      <c r="B194" s="8" t="s">
        <v>52</v>
      </c>
      <c r="C194" s="8" t="s">
        <v>52</v>
      </c>
      <c r="D194" s="9"/>
      <c r="E194" s="12"/>
      <c r="F194" s="13">
        <f>TRUNC(SUMIF(N192:N193, N191, F192:F193),0)</f>
        <v>0</v>
      </c>
      <c r="G194" s="12"/>
      <c r="H194" s="13">
        <f>TRUNC(SUMIF(N192:N193, N191, H192:H193),0)</f>
        <v>0</v>
      </c>
      <c r="I194" s="12"/>
      <c r="J194" s="13">
        <f>TRUNC(SUMIF(N192:N193, N191, J192:J193),0)</f>
        <v>0</v>
      </c>
      <c r="K194" s="12"/>
      <c r="L194" s="13">
        <f>F194+H194+J194</f>
        <v>0</v>
      </c>
      <c r="M194" s="8" t="s">
        <v>52</v>
      </c>
      <c r="N194" s="2" t="s">
        <v>72</v>
      </c>
      <c r="O194" s="2" t="s">
        <v>72</v>
      </c>
      <c r="P194" s="2" t="s">
        <v>52</v>
      </c>
      <c r="Q194" s="2" t="s">
        <v>52</v>
      </c>
      <c r="R194" s="2" t="s">
        <v>52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52</v>
      </c>
      <c r="AX194" s="2" t="s">
        <v>52</v>
      </c>
      <c r="AY194" s="2" t="s">
        <v>52</v>
      </c>
    </row>
    <row r="195" spans="1:51" ht="30" customHeight="1">
      <c r="A195" s="9"/>
      <c r="B195" s="9"/>
      <c r="C195" s="9"/>
      <c r="D195" s="9"/>
      <c r="E195" s="12"/>
      <c r="F195" s="13"/>
      <c r="G195" s="12"/>
      <c r="H195" s="13"/>
      <c r="I195" s="12"/>
      <c r="J195" s="13"/>
      <c r="K195" s="12"/>
      <c r="L195" s="13"/>
      <c r="M195" s="9"/>
    </row>
    <row r="196" spans="1:51" ht="30" customHeight="1">
      <c r="A196" s="108" t="s">
        <v>645</v>
      </c>
      <c r="B196" s="108"/>
      <c r="C196" s="108"/>
      <c r="D196" s="108"/>
      <c r="E196" s="109"/>
      <c r="F196" s="110"/>
      <c r="G196" s="109"/>
      <c r="H196" s="110"/>
      <c r="I196" s="109"/>
      <c r="J196" s="110"/>
      <c r="K196" s="109"/>
      <c r="L196" s="110"/>
      <c r="M196" s="108"/>
      <c r="N196" s="1" t="s">
        <v>241</v>
      </c>
    </row>
    <row r="197" spans="1:51" ht="30" customHeight="1">
      <c r="A197" s="8" t="s">
        <v>327</v>
      </c>
      <c r="B197" s="8" t="s">
        <v>323</v>
      </c>
      <c r="C197" s="8" t="s">
        <v>324</v>
      </c>
      <c r="D197" s="9">
        <v>0.06</v>
      </c>
      <c r="E197" s="12">
        <f>단가대비표!O78</f>
        <v>0</v>
      </c>
      <c r="F197" s="13">
        <f>TRUNC(E197*D197,1)</f>
        <v>0</v>
      </c>
      <c r="G197" s="12">
        <f>단가대비표!P78</f>
        <v>0</v>
      </c>
      <c r="H197" s="13">
        <f>TRUNC(G197*D197,1)</f>
        <v>0</v>
      </c>
      <c r="I197" s="12">
        <f>단가대비표!V78</f>
        <v>0</v>
      </c>
      <c r="J197" s="13">
        <f>TRUNC(I197*D197,1)</f>
        <v>0</v>
      </c>
      <c r="K197" s="12">
        <f>TRUNC(E197+G197+I197,1)</f>
        <v>0</v>
      </c>
      <c r="L197" s="13">
        <f>TRUNC(F197+H197+J197,1)</f>
        <v>0</v>
      </c>
      <c r="M197" s="8" t="s">
        <v>52</v>
      </c>
      <c r="N197" s="2" t="s">
        <v>241</v>
      </c>
      <c r="O197" s="2" t="s">
        <v>328</v>
      </c>
      <c r="P197" s="2" t="s">
        <v>64</v>
      </c>
      <c r="Q197" s="2" t="s">
        <v>64</v>
      </c>
      <c r="R197" s="2" t="s">
        <v>63</v>
      </c>
      <c r="S197" s="3"/>
      <c r="T197" s="3"/>
      <c r="U197" s="3"/>
      <c r="V197" s="3">
        <v>1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52</v>
      </c>
      <c r="AW197" s="2" t="s">
        <v>646</v>
      </c>
      <c r="AX197" s="2" t="s">
        <v>52</v>
      </c>
      <c r="AY197" s="2" t="s">
        <v>52</v>
      </c>
    </row>
    <row r="198" spans="1:51" ht="30" customHeight="1">
      <c r="A198" s="8" t="s">
        <v>630</v>
      </c>
      <c r="B198" s="8" t="s">
        <v>631</v>
      </c>
      <c r="C198" s="8" t="s">
        <v>332</v>
      </c>
      <c r="D198" s="9">
        <v>1</v>
      </c>
      <c r="E198" s="12">
        <v>0</v>
      </c>
      <c r="F198" s="13">
        <f>TRUNC(E198*D198,1)</f>
        <v>0</v>
      </c>
      <c r="G198" s="12">
        <v>0</v>
      </c>
      <c r="H198" s="13">
        <f>TRUNC(G198*D198,1)</f>
        <v>0</v>
      </c>
      <c r="I198" s="12">
        <f>TRUNC(SUMIF(V197:V198, RIGHTB(O198, 1), L197:L198)*U198, 2)</f>
        <v>0</v>
      </c>
      <c r="J198" s="13">
        <f>TRUNC(I198*D198,1)</f>
        <v>0</v>
      </c>
      <c r="K198" s="12">
        <f>TRUNC(E198+G198+I198,1)</f>
        <v>0</v>
      </c>
      <c r="L198" s="13">
        <f>TRUNC(F198+H198+J198,1)</f>
        <v>0</v>
      </c>
      <c r="M198" s="8" t="s">
        <v>52</v>
      </c>
      <c r="N198" s="2" t="s">
        <v>241</v>
      </c>
      <c r="O198" s="2" t="s">
        <v>333</v>
      </c>
      <c r="P198" s="2" t="s">
        <v>64</v>
      </c>
      <c r="Q198" s="2" t="s">
        <v>64</v>
      </c>
      <c r="R198" s="2" t="s">
        <v>64</v>
      </c>
      <c r="S198" s="3">
        <v>3</v>
      </c>
      <c r="T198" s="3">
        <v>2</v>
      </c>
      <c r="U198" s="3">
        <v>0.01</v>
      </c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647</v>
      </c>
      <c r="AX198" s="2" t="s">
        <v>52</v>
      </c>
      <c r="AY198" s="2" t="s">
        <v>52</v>
      </c>
    </row>
    <row r="199" spans="1:51" ht="30" customHeight="1">
      <c r="A199" s="8" t="s">
        <v>347</v>
      </c>
      <c r="B199" s="8" t="s">
        <v>52</v>
      </c>
      <c r="C199" s="8" t="s">
        <v>52</v>
      </c>
      <c r="D199" s="9"/>
      <c r="E199" s="12"/>
      <c r="F199" s="13">
        <f>TRUNC(SUMIF(N197:N198, N196, F197:F198),0)</f>
        <v>0</v>
      </c>
      <c r="G199" s="12"/>
      <c r="H199" s="13">
        <f>TRUNC(SUMIF(N197:N198, N196, H197:H198),0)</f>
        <v>0</v>
      </c>
      <c r="I199" s="12"/>
      <c r="J199" s="13">
        <f>TRUNC(SUMIF(N197:N198, N196, J197:J198),0)</f>
        <v>0</v>
      </c>
      <c r="K199" s="12"/>
      <c r="L199" s="13">
        <f>F199+H199+J199</f>
        <v>0</v>
      </c>
      <c r="M199" s="8" t="s">
        <v>52</v>
      </c>
      <c r="N199" s="2" t="s">
        <v>72</v>
      </c>
      <c r="O199" s="2" t="s">
        <v>72</v>
      </c>
      <c r="P199" s="2" t="s">
        <v>52</v>
      </c>
      <c r="Q199" s="2" t="s">
        <v>52</v>
      </c>
      <c r="R199" s="2" t="s">
        <v>52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52</v>
      </c>
      <c r="AX199" s="2" t="s">
        <v>52</v>
      </c>
      <c r="AY199" s="2" t="s">
        <v>52</v>
      </c>
    </row>
    <row r="200" spans="1:51" ht="30" customHeight="1">
      <c r="A200" s="9"/>
      <c r="B200" s="9"/>
      <c r="C200" s="9"/>
      <c r="D200" s="9"/>
      <c r="E200" s="12"/>
      <c r="F200" s="13"/>
      <c r="G200" s="12"/>
      <c r="H200" s="13"/>
      <c r="I200" s="12"/>
      <c r="J200" s="13"/>
      <c r="K200" s="12"/>
      <c r="L200" s="13"/>
      <c r="M200" s="9"/>
    </row>
    <row r="201" spans="1:51" ht="30" customHeight="1">
      <c r="A201" s="108" t="s">
        <v>648</v>
      </c>
      <c r="B201" s="108"/>
      <c r="C201" s="108"/>
      <c r="D201" s="108"/>
      <c r="E201" s="109"/>
      <c r="F201" s="110"/>
      <c r="G201" s="109"/>
      <c r="H201" s="110"/>
      <c r="I201" s="109"/>
      <c r="J201" s="110"/>
      <c r="K201" s="109"/>
      <c r="L201" s="110"/>
      <c r="M201" s="108"/>
      <c r="N201" s="1" t="s">
        <v>246</v>
      </c>
    </row>
    <row r="202" spans="1:51" ht="30" customHeight="1">
      <c r="A202" s="8" t="s">
        <v>327</v>
      </c>
      <c r="B202" s="8" t="s">
        <v>323</v>
      </c>
      <c r="C202" s="8" t="s">
        <v>324</v>
      </c>
      <c r="D202" s="9">
        <v>0.1</v>
      </c>
      <c r="E202" s="12">
        <f>단가대비표!O78</f>
        <v>0</v>
      </c>
      <c r="F202" s="13">
        <f>TRUNC(E202*D202,1)</f>
        <v>0</v>
      </c>
      <c r="G202" s="12">
        <f>단가대비표!P78</f>
        <v>0</v>
      </c>
      <c r="H202" s="13">
        <f>TRUNC(G202*D202,1)</f>
        <v>0</v>
      </c>
      <c r="I202" s="12">
        <f>단가대비표!V78</f>
        <v>0</v>
      </c>
      <c r="J202" s="13">
        <f>TRUNC(I202*D202,1)</f>
        <v>0</v>
      </c>
      <c r="K202" s="12">
        <f>TRUNC(E202+G202+I202,1)</f>
        <v>0</v>
      </c>
      <c r="L202" s="13">
        <f>TRUNC(F202+H202+J202,1)</f>
        <v>0</v>
      </c>
      <c r="M202" s="8" t="s">
        <v>52</v>
      </c>
      <c r="N202" s="2" t="s">
        <v>246</v>
      </c>
      <c r="O202" s="2" t="s">
        <v>328</v>
      </c>
      <c r="P202" s="2" t="s">
        <v>64</v>
      </c>
      <c r="Q202" s="2" t="s">
        <v>64</v>
      </c>
      <c r="R202" s="2" t="s">
        <v>63</v>
      </c>
      <c r="S202" s="3"/>
      <c r="T202" s="3"/>
      <c r="U202" s="3"/>
      <c r="V202" s="3">
        <v>1</v>
      </c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52</v>
      </c>
      <c r="AW202" s="2" t="s">
        <v>649</v>
      </c>
      <c r="AX202" s="2" t="s">
        <v>52</v>
      </c>
      <c r="AY202" s="2" t="s">
        <v>52</v>
      </c>
    </row>
    <row r="203" spans="1:51" ht="30" customHeight="1">
      <c r="A203" s="8" t="s">
        <v>630</v>
      </c>
      <c r="B203" s="8" t="s">
        <v>631</v>
      </c>
      <c r="C203" s="8" t="s">
        <v>332</v>
      </c>
      <c r="D203" s="9">
        <v>1</v>
      </c>
      <c r="E203" s="12">
        <v>0</v>
      </c>
      <c r="F203" s="13">
        <f>TRUNC(E203*D203,1)</f>
        <v>0</v>
      </c>
      <c r="G203" s="12">
        <v>0</v>
      </c>
      <c r="H203" s="13">
        <f>TRUNC(G203*D203,1)</f>
        <v>0</v>
      </c>
      <c r="I203" s="12">
        <f>TRUNC(SUMIF(V202:V203, RIGHTB(O203, 1), L202:L203)*U203, 2)</f>
        <v>0</v>
      </c>
      <c r="J203" s="13">
        <f>TRUNC(I203*D203,1)</f>
        <v>0</v>
      </c>
      <c r="K203" s="12">
        <f>TRUNC(E203+G203+I203,1)</f>
        <v>0</v>
      </c>
      <c r="L203" s="13">
        <f>TRUNC(F203+H203+J203,1)</f>
        <v>0</v>
      </c>
      <c r="M203" s="8" t="s">
        <v>52</v>
      </c>
      <c r="N203" s="2" t="s">
        <v>246</v>
      </c>
      <c r="O203" s="2" t="s">
        <v>333</v>
      </c>
      <c r="P203" s="2" t="s">
        <v>64</v>
      </c>
      <c r="Q203" s="2" t="s">
        <v>64</v>
      </c>
      <c r="R203" s="2" t="s">
        <v>64</v>
      </c>
      <c r="S203" s="3">
        <v>3</v>
      </c>
      <c r="T203" s="3">
        <v>2</v>
      </c>
      <c r="U203" s="3">
        <v>0.01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52</v>
      </c>
      <c r="AW203" s="2" t="s">
        <v>650</v>
      </c>
      <c r="AX203" s="2" t="s">
        <v>52</v>
      </c>
      <c r="AY203" s="2" t="s">
        <v>52</v>
      </c>
    </row>
    <row r="204" spans="1:51" ht="30" customHeight="1">
      <c r="A204" s="8" t="s">
        <v>347</v>
      </c>
      <c r="B204" s="8" t="s">
        <v>52</v>
      </c>
      <c r="C204" s="8" t="s">
        <v>52</v>
      </c>
      <c r="D204" s="9"/>
      <c r="E204" s="12"/>
      <c r="F204" s="13">
        <f>TRUNC(SUMIF(N202:N203, N201, F202:F203),0)</f>
        <v>0</v>
      </c>
      <c r="G204" s="12"/>
      <c r="H204" s="13">
        <f>TRUNC(SUMIF(N202:N203, N201, H202:H203),0)</f>
        <v>0</v>
      </c>
      <c r="I204" s="12"/>
      <c r="J204" s="13">
        <f>TRUNC(SUMIF(N202:N203, N201, J202:J203),0)</f>
        <v>0</v>
      </c>
      <c r="K204" s="12"/>
      <c r="L204" s="13">
        <f>F204+H204+J204</f>
        <v>0</v>
      </c>
      <c r="M204" s="8" t="s">
        <v>52</v>
      </c>
      <c r="N204" s="2" t="s">
        <v>72</v>
      </c>
      <c r="O204" s="2" t="s">
        <v>72</v>
      </c>
      <c r="P204" s="2" t="s">
        <v>52</v>
      </c>
      <c r="Q204" s="2" t="s">
        <v>52</v>
      </c>
      <c r="R204" s="2" t="s">
        <v>52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52</v>
      </c>
      <c r="AX204" s="2" t="s">
        <v>52</v>
      </c>
      <c r="AY204" s="2" t="s">
        <v>52</v>
      </c>
    </row>
    <row r="205" spans="1:51" ht="30" customHeight="1">
      <c r="A205" s="9"/>
      <c r="B205" s="9"/>
      <c r="C205" s="9"/>
      <c r="D205" s="9"/>
      <c r="E205" s="12"/>
      <c r="F205" s="13"/>
      <c r="G205" s="12"/>
      <c r="H205" s="13"/>
      <c r="I205" s="12"/>
      <c r="J205" s="13"/>
      <c r="K205" s="12"/>
      <c r="L205" s="13"/>
      <c r="M205" s="9"/>
    </row>
    <row r="206" spans="1:51" ht="30" customHeight="1">
      <c r="A206" s="108" t="s">
        <v>651</v>
      </c>
      <c r="B206" s="108"/>
      <c r="C206" s="108"/>
      <c r="D206" s="108"/>
      <c r="E206" s="109"/>
      <c r="F206" s="110"/>
      <c r="G206" s="109"/>
      <c r="H206" s="110"/>
      <c r="I206" s="109"/>
      <c r="J206" s="110"/>
      <c r="K206" s="109"/>
      <c r="L206" s="110"/>
      <c r="M206" s="108"/>
      <c r="N206" s="1" t="s">
        <v>250</v>
      </c>
    </row>
    <row r="207" spans="1:51" ht="30" customHeight="1">
      <c r="A207" s="8" t="s">
        <v>327</v>
      </c>
      <c r="B207" s="8" t="s">
        <v>323</v>
      </c>
      <c r="C207" s="8" t="s">
        <v>324</v>
      </c>
      <c r="D207" s="9">
        <v>0.08</v>
      </c>
      <c r="E207" s="12">
        <f>단가대비표!O78</f>
        <v>0</v>
      </c>
      <c r="F207" s="13">
        <f>TRUNC(E207*D207,1)</f>
        <v>0</v>
      </c>
      <c r="G207" s="12">
        <f>단가대비표!P78</f>
        <v>0</v>
      </c>
      <c r="H207" s="13">
        <f>TRUNC(G207*D207,1)</f>
        <v>0</v>
      </c>
      <c r="I207" s="12">
        <f>단가대비표!V78</f>
        <v>0</v>
      </c>
      <c r="J207" s="13">
        <f>TRUNC(I207*D207,1)</f>
        <v>0</v>
      </c>
      <c r="K207" s="12">
        <f>TRUNC(E207+G207+I207,1)</f>
        <v>0</v>
      </c>
      <c r="L207" s="13">
        <f>TRUNC(F207+H207+J207,1)</f>
        <v>0</v>
      </c>
      <c r="M207" s="8" t="s">
        <v>52</v>
      </c>
      <c r="N207" s="2" t="s">
        <v>250</v>
      </c>
      <c r="O207" s="2" t="s">
        <v>328</v>
      </c>
      <c r="P207" s="2" t="s">
        <v>64</v>
      </c>
      <c r="Q207" s="2" t="s">
        <v>64</v>
      </c>
      <c r="R207" s="2" t="s">
        <v>63</v>
      </c>
      <c r="S207" s="3"/>
      <c r="T207" s="3"/>
      <c r="U207" s="3"/>
      <c r="V207" s="3">
        <v>1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652</v>
      </c>
      <c r="AX207" s="2" t="s">
        <v>52</v>
      </c>
      <c r="AY207" s="2" t="s">
        <v>52</v>
      </c>
    </row>
    <row r="208" spans="1:51" ht="30" customHeight="1">
      <c r="A208" s="8" t="s">
        <v>630</v>
      </c>
      <c r="B208" s="8" t="s">
        <v>631</v>
      </c>
      <c r="C208" s="8" t="s">
        <v>332</v>
      </c>
      <c r="D208" s="9">
        <v>1</v>
      </c>
      <c r="E208" s="12">
        <v>0</v>
      </c>
      <c r="F208" s="13">
        <f>TRUNC(E208*D208,1)</f>
        <v>0</v>
      </c>
      <c r="G208" s="12">
        <v>0</v>
      </c>
      <c r="H208" s="13">
        <f>TRUNC(G208*D208,1)</f>
        <v>0</v>
      </c>
      <c r="I208" s="12">
        <f>TRUNC(SUMIF(V207:V208, RIGHTB(O208, 1), L207:L208)*U208, 2)</f>
        <v>0</v>
      </c>
      <c r="J208" s="13">
        <f>TRUNC(I208*D208,1)</f>
        <v>0</v>
      </c>
      <c r="K208" s="12">
        <f>TRUNC(E208+G208+I208,1)</f>
        <v>0</v>
      </c>
      <c r="L208" s="13">
        <f>TRUNC(F208+H208+J208,1)</f>
        <v>0</v>
      </c>
      <c r="M208" s="8" t="s">
        <v>52</v>
      </c>
      <c r="N208" s="2" t="s">
        <v>250</v>
      </c>
      <c r="O208" s="2" t="s">
        <v>333</v>
      </c>
      <c r="P208" s="2" t="s">
        <v>64</v>
      </c>
      <c r="Q208" s="2" t="s">
        <v>64</v>
      </c>
      <c r="R208" s="2" t="s">
        <v>64</v>
      </c>
      <c r="S208" s="3">
        <v>3</v>
      </c>
      <c r="T208" s="3">
        <v>2</v>
      </c>
      <c r="U208" s="3">
        <v>0.01</v>
      </c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653</v>
      </c>
      <c r="AX208" s="2" t="s">
        <v>52</v>
      </c>
      <c r="AY208" s="2" t="s">
        <v>52</v>
      </c>
    </row>
    <row r="209" spans="1:51" ht="30" customHeight="1">
      <c r="A209" s="8" t="s">
        <v>347</v>
      </c>
      <c r="B209" s="8" t="s">
        <v>52</v>
      </c>
      <c r="C209" s="8" t="s">
        <v>52</v>
      </c>
      <c r="D209" s="9"/>
      <c r="E209" s="12"/>
      <c r="F209" s="13">
        <f>TRUNC(SUMIF(N207:N208, N206, F207:F208),0)</f>
        <v>0</v>
      </c>
      <c r="G209" s="12"/>
      <c r="H209" s="13">
        <f>TRUNC(SUMIF(N207:N208, N206, H207:H208),0)</f>
        <v>0</v>
      </c>
      <c r="I209" s="12"/>
      <c r="J209" s="13">
        <f>TRUNC(SUMIF(N207:N208, N206, J207:J208),0)</f>
        <v>0</v>
      </c>
      <c r="K209" s="12"/>
      <c r="L209" s="13">
        <f>F209+H209+J209</f>
        <v>0</v>
      </c>
      <c r="M209" s="8" t="s">
        <v>52</v>
      </c>
      <c r="N209" s="2" t="s">
        <v>72</v>
      </c>
      <c r="O209" s="2" t="s">
        <v>72</v>
      </c>
      <c r="P209" s="2" t="s">
        <v>52</v>
      </c>
      <c r="Q209" s="2" t="s">
        <v>52</v>
      </c>
      <c r="R209" s="2" t="s">
        <v>52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52</v>
      </c>
      <c r="AW209" s="2" t="s">
        <v>52</v>
      </c>
      <c r="AX209" s="2" t="s">
        <v>52</v>
      </c>
      <c r="AY209" s="2" t="s">
        <v>52</v>
      </c>
    </row>
    <row r="210" spans="1:51" ht="30" customHeight="1">
      <c r="A210" s="9"/>
      <c r="B210" s="9"/>
      <c r="C210" s="9"/>
      <c r="D210" s="9"/>
      <c r="E210" s="12"/>
      <c r="F210" s="13"/>
      <c r="G210" s="12"/>
      <c r="H210" s="13"/>
      <c r="I210" s="12"/>
      <c r="J210" s="13"/>
      <c r="K210" s="12"/>
      <c r="L210" s="13"/>
      <c r="M210" s="9"/>
    </row>
    <row r="211" spans="1:51" ht="30" customHeight="1">
      <c r="A211" s="108" t="s">
        <v>654</v>
      </c>
      <c r="B211" s="108"/>
      <c r="C211" s="108"/>
      <c r="D211" s="108"/>
      <c r="E211" s="109"/>
      <c r="F211" s="110"/>
      <c r="G211" s="109"/>
      <c r="H211" s="110"/>
      <c r="I211" s="109"/>
      <c r="J211" s="110"/>
      <c r="K211" s="109"/>
      <c r="L211" s="110"/>
      <c r="M211" s="108"/>
      <c r="N211" s="1" t="s">
        <v>320</v>
      </c>
    </row>
    <row r="212" spans="1:51" ht="30" customHeight="1">
      <c r="A212" s="8" t="s">
        <v>657</v>
      </c>
      <c r="B212" s="8" t="s">
        <v>658</v>
      </c>
      <c r="C212" s="8" t="s">
        <v>478</v>
      </c>
      <c r="D212" s="9">
        <v>346</v>
      </c>
      <c r="E212" s="12">
        <f>단가대비표!O22</f>
        <v>0</v>
      </c>
      <c r="F212" s="13">
        <f>TRUNC(E212*D212,1)</f>
        <v>0</v>
      </c>
      <c r="G212" s="12">
        <f>단가대비표!P22</f>
        <v>0</v>
      </c>
      <c r="H212" s="13">
        <f>TRUNC(G212*D212,1)</f>
        <v>0</v>
      </c>
      <c r="I212" s="12">
        <f>단가대비표!V22</f>
        <v>0</v>
      </c>
      <c r="J212" s="13">
        <f>TRUNC(I212*D212,1)</f>
        <v>0</v>
      </c>
      <c r="K212" s="12">
        <f t="shared" ref="K212:L216" si="37">TRUNC(E212+G212+I212,1)</f>
        <v>0</v>
      </c>
      <c r="L212" s="13">
        <f t="shared" si="37"/>
        <v>0</v>
      </c>
      <c r="M212" s="8" t="s">
        <v>299</v>
      </c>
      <c r="N212" s="2" t="s">
        <v>52</v>
      </c>
      <c r="O212" s="2" t="s">
        <v>659</v>
      </c>
      <c r="P212" s="2" t="s">
        <v>64</v>
      </c>
      <c r="Q212" s="2" t="s">
        <v>64</v>
      </c>
      <c r="R212" s="2" t="s">
        <v>63</v>
      </c>
      <c r="S212" s="3"/>
      <c r="T212" s="3"/>
      <c r="U212" s="3"/>
      <c r="V212" s="3">
        <v>1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660</v>
      </c>
      <c r="AX212" s="2" t="s">
        <v>52</v>
      </c>
      <c r="AY212" s="2" t="s">
        <v>302</v>
      </c>
    </row>
    <row r="213" spans="1:51" ht="30" customHeight="1">
      <c r="A213" s="8" t="s">
        <v>661</v>
      </c>
      <c r="B213" s="8" t="s">
        <v>662</v>
      </c>
      <c r="C213" s="8" t="s">
        <v>319</v>
      </c>
      <c r="D213" s="9">
        <v>0.51749999999999996</v>
      </c>
      <c r="E213" s="12">
        <f>단가대비표!O10</f>
        <v>0</v>
      </c>
      <c r="F213" s="13">
        <f>TRUNC(E213*D213,1)</f>
        <v>0</v>
      </c>
      <c r="G213" s="12">
        <f>단가대비표!P10</f>
        <v>0</v>
      </c>
      <c r="H213" s="13">
        <f>TRUNC(G213*D213,1)</f>
        <v>0</v>
      </c>
      <c r="I213" s="12">
        <f>단가대비표!V10</f>
        <v>0</v>
      </c>
      <c r="J213" s="13">
        <f>TRUNC(I213*D213,1)</f>
        <v>0</v>
      </c>
      <c r="K213" s="12">
        <f t="shared" si="37"/>
        <v>0</v>
      </c>
      <c r="L213" s="13">
        <f t="shared" si="37"/>
        <v>0</v>
      </c>
      <c r="M213" s="8" t="s">
        <v>299</v>
      </c>
      <c r="N213" s="2" t="s">
        <v>52</v>
      </c>
      <c r="O213" s="2" t="s">
        <v>663</v>
      </c>
      <c r="P213" s="2" t="s">
        <v>64</v>
      </c>
      <c r="Q213" s="2" t="s">
        <v>64</v>
      </c>
      <c r="R213" s="2" t="s">
        <v>63</v>
      </c>
      <c r="S213" s="3"/>
      <c r="T213" s="3"/>
      <c r="U213" s="3"/>
      <c r="V213" s="3">
        <v>1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52</v>
      </c>
      <c r="AW213" s="2" t="s">
        <v>664</v>
      </c>
      <c r="AX213" s="2" t="s">
        <v>52</v>
      </c>
      <c r="AY213" s="2" t="s">
        <v>302</v>
      </c>
    </row>
    <row r="214" spans="1:51" ht="30" customHeight="1">
      <c r="A214" s="8" t="s">
        <v>665</v>
      </c>
      <c r="B214" s="8" t="s">
        <v>666</v>
      </c>
      <c r="C214" s="8" t="s">
        <v>319</v>
      </c>
      <c r="D214" s="9">
        <v>0.59470000000000001</v>
      </c>
      <c r="E214" s="12">
        <f>단가대비표!O9</f>
        <v>0</v>
      </c>
      <c r="F214" s="13">
        <f>TRUNC(E214*D214,1)</f>
        <v>0</v>
      </c>
      <c r="G214" s="12">
        <f>단가대비표!P9</f>
        <v>0</v>
      </c>
      <c r="H214" s="13">
        <f>TRUNC(G214*D214,1)</f>
        <v>0</v>
      </c>
      <c r="I214" s="12">
        <f>단가대비표!V9</f>
        <v>0</v>
      </c>
      <c r="J214" s="13">
        <f>TRUNC(I214*D214,1)</f>
        <v>0</v>
      </c>
      <c r="K214" s="12">
        <f t="shared" si="37"/>
        <v>0</v>
      </c>
      <c r="L214" s="13">
        <f t="shared" si="37"/>
        <v>0</v>
      </c>
      <c r="M214" s="8" t="s">
        <v>299</v>
      </c>
      <c r="N214" s="2" t="s">
        <v>52</v>
      </c>
      <c r="O214" s="2" t="s">
        <v>667</v>
      </c>
      <c r="P214" s="2" t="s">
        <v>64</v>
      </c>
      <c r="Q214" s="2" t="s">
        <v>64</v>
      </c>
      <c r="R214" s="2" t="s">
        <v>63</v>
      </c>
      <c r="S214" s="3"/>
      <c r="T214" s="3"/>
      <c r="U214" s="3"/>
      <c r="V214" s="3">
        <v>1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668</v>
      </c>
      <c r="AX214" s="2" t="s">
        <v>52</v>
      </c>
      <c r="AY214" s="2" t="s">
        <v>302</v>
      </c>
    </row>
    <row r="215" spans="1:51" ht="30" customHeight="1">
      <c r="A215" s="8" t="s">
        <v>669</v>
      </c>
      <c r="B215" s="8" t="s">
        <v>670</v>
      </c>
      <c r="C215" s="8" t="s">
        <v>319</v>
      </c>
      <c r="D215" s="9">
        <v>1</v>
      </c>
      <c r="E215" s="12">
        <f>일위대가목록!E36</f>
        <v>0</v>
      </c>
      <c r="F215" s="13">
        <f>TRUNC(E215*D215,1)</f>
        <v>0</v>
      </c>
      <c r="G215" s="12">
        <f>일위대가목록!F36</f>
        <v>0</v>
      </c>
      <c r="H215" s="13">
        <f>TRUNC(G215*D215,1)</f>
        <v>0</v>
      </c>
      <c r="I215" s="12">
        <f>일위대가목록!G36</f>
        <v>0</v>
      </c>
      <c r="J215" s="13">
        <f>TRUNC(I215*D215,1)</f>
        <v>0</v>
      </c>
      <c r="K215" s="12">
        <f t="shared" si="37"/>
        <v>0</v>
      </c>
      <c r="L215" s="13">
        <f t="shared" si="37"/>
        <v>0</v>
      </c>
      <c r="M215" s="8" t="s">
        <v>299</v>
      </c>
      <c r="N215" s="2" t="s">
        <v>52</v>
      </c>
      <c r="O215" s="2" t="s">
        <v>671</v>
      </c>
      <c r="P215" s="2" t="s">
        <v>63</v>
      </c>
      <c r="Q215" s="2" t="s">
        <v>64</v>
      </c>
      <c r="R215" s="2" t="s">
        <v>64</v>
      </c>
      <c r="S215" s="3"/>
      <c r="T215" s="3"/>
      <c r="U215" s="3"/>
      <c r="V215" s="3">
        <v>1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52</v>
      </c>
      <c r="AW215" s="2" t="s">
        <v>672</v>
      </c>
      <c r="AX215" s="2" t="s">
        <v>52</v>
      </c>
      <c r="AY215" s="2" t="s">
        <v>302</v>
      </c>
    </row>
    <row r="216" spans="1:51" ht="30" customHeight="1">
      <c r="A216" s="8" t="s">
        <v>344</v>
      </c>
      <c r="B216" s="8" t="s">
        <v>345</v>
      </c>
      <c r="C216" s="8" t="s">
        <v>332</v>
      </c>
      <c r="D216" s="9">
        <v>1</v>
      </c>
      <c r="E216" s="12">
        <v>0</v>
      </c>
      <c r="F216" s="13">
        <f>TRUNC(E216*D216,1)</f>
        <v>0</v>
      </c>
      <c r="G216" s="12">
        <v>0</v>
      </c>
      <c r="H216" s="13">
        <f>TRUNC(G216*D216,1)</f>
        <v>0</v>
      </c>
      <c r="I216" s="12">
        <f>TRUNC(SUMIF(V212:V216, RIGHTB(O216, 1), L212:L216)*U216, 2)</f>
        <v>0</v>
      </c>
      <c r="J216" s="13">
        <f>TRUNC(I216*D216,1)</f>
        <v>0</v>
      </c>
      <c r="K216" s="12">
        <f t="shared" si="37"/>
        <v>0</v>
      </c>
      <c r="L216" s="13">
        <f t="shared" si="37"/>
        <v>0</v>
      </c>
      <c r="M216" s="8" t="s">
        <v>52</v>
      </c>
      <c r="N216" s="2" t="s">
        <v>320</v>
      </c>
      <c r="O216" s="2" t="s">
        <v>333</v>
      </c>
      <c r="P216" s="2" t="s">
        <v>64</v>
      </c>
      <c r="Q216" s="2" t="s">
        <v>64</v>
      </c>
      <c r="R216" s="2" t="s">
        <v>64</v>
      </c>
      <c r="S216" s="3">
        <v>3</v>
      </c>
      <c r="T216" s="3">
        <v>2</v>
      </c>
      <c r="U216" s="3">
        <v>1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52</v>
      </c>
      <c r="AW216" s="2" t="s">
        <v>673</v>
      </c>
      <c r="AX216" s="2" t="s">
        <v>52</v>
      </c>
      <c r="AY216" s="2" t="s">
        <v>52</v>
      </c>
    </row>
    <row r="217" spans="1:51" ht="30" customHeight="1">
      <c r="A217" s="8" t="s">
        <v>347</v>
      </c>
      <c r="B217" s="8" t="s">
        <v>52</v>
      </c>
      <c r="C217" s="8" t="s">
        <v>52</v>
      </c>
      <c r="D217" s="9"/>
      <c r="E217" s="12"/>
      <c r="F217" s="13">
        <f>TRUNC(SUMIF(N212:N216, N211, F212:F216),0)</f>
        <v>0</v>
      </c>
      <c r="G217" s="12"/>
      <c r="H217" s="13">
        <f>TRUNC(SUMIF(N212:N216, N211, H212:H216),0)</f>
        <v>0</v>
      </c>
      <c r="I217" s="12"/>
      <c r="J217" s="13">
        <f>TRUNC(SUMIF(N212:N216, N211, J212:J216),0)</f>
        <v>0</v>
      </c>
      <c r="K217" s="12"/>
      <c r="L217" s="13">
        <f>F217+H217+J217</f>
        <v>0</v>
      </c>
      <c r="M217" s="8" t="s">
        <v>52</v>
      </c>
      <c r="N217" s="2" t="s">
        <v>72</v>
      </c>
      <c r="O217" s="2" t="s">
        <v>72</v>
      </c>
      <c r="P217" s="2" t="s">
        <v>52</v>
      </c>
      <c r="Q217" s="2" t="s">
        <v>52</v>
      </c>
      <c r="R217" s="2" t="s">
        <v>52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52</v>
      </c>
      <c r="AX217" s="2" t="s">
        <v>52</v>
      </c>
      <c r="AY217" s="2" t="s">
        <v>52</v>
      </c>
    </row>
    <row r="218" spans="1:51" ht="30" customHeight="1">
      <c r="A218" s="9"/>
      <c r="B218" s="9"/>
      <c r="C218" s="9"/>
      <c r="D218" s="9"/>
      <c r="E218" s="12"/>
      <c r="F218" s="13"/>
      <c r="G218" s="12"/>
      <c r="H218" s="13"/>
      <c r="I218" s="12"/>
      <c r="J218" s="13"/>
      <c r="K218" s="12"/>
      <c r="L218" s="13"/>
      <c r="M218" s="9"/>
    </row>
    <row r="219" spans="1:51" ht="30" customHeight="1">
      <c r="A219" s="108" t="s">
        <v>674</v>
      </c>
      <c r="B219" s="108"/>
      <c r="C219" s="108"/>
      <c r="D219" s="108"/>
      <c r="E219" s="109"/>
      <c r="F219" s="110"/>
      <c r="G219" s="109"/>
      <c r="H219" s="110"/>
      <c r="I219" s="109"/>
      <c r="J219" s="110"/>
      <c r="K219" s="109"/>
      <c r="L219" s="110"/>
      <c r="M219" s="108"/>
      <c r="N219" s="1" t="s">
        <v>338</v>
      </c>
    </row>
    <row r="220" spans="1:51" ht="30" customHeight="1">
      <c r="A220" s="8" t="s">
        <v>335</v>
      </c>
      <c r="B220" s="8" t="s">
        <v>336</v>
      </c>
      <c r="C220" s="8" t="s">
        <v>678</v>
      </c>
      <c r="D220" s="9">
        <v>0.20849999999999999</v>
      </c>
      <c r="E220" s="12">
        <f>단가대비표!O5</f>
        <v>0</v>
      </c>
      <c r="F220" s="13">
        <f>TRUNC(E220*D220,1)</f>
        <v>0</v>
      </c>
      <c r="G220" s="12">
        <f>단가대비표!P5</f>
        <v>0</v>
      </c>
      <c r="H220" s="13">
        <f>TRUNC(G220*D220,1)</f>
        <v>0</v>
      </c>
      <c r="I220" s="12">
        <f>단가대비표!V5</f>
        <v>0</v>
      </c>
      <c r="J220" s="13">
        <f>TRUNC(I220*D220,1)</f>
        <v>0</v>
      </c>
      <c r="K220" s="12">
        <f t="shared" ref="K220:L223" si="38">TRUNC(E220+G220+I220,1)</f>
        <v>0</v>
      </c>
      <c r="L220" s="13">
        <f t="shared" si="38"/>
        <v>0</v>
      </c>
      <c r="M220" s="8" t="s">
        <v>679</v>
      </c>
      <c r="N220" s="2" t="s">
        <v>338</v>
      </c>
      <c r="O220" s="2" t="s">
        <v>680</v>
      </c>
      <c r="P220" s="2" t="s">
        <v>64</v>
      </c>
      <c r="Q220" s="2" t="s">
        <v>64</v>
      </c>
      <c r="R220" s="2" t="s">
        <v>63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52</v>
      </c>
      <c r="AW220" s="2" t="s">
        <v>681</v>
      </c>
      <c r="AX220" s="2" t="s">
        <v>52</v>
      </c>
      <c r="AY220" s="2" t="s">
        <v>52</v>
      </c>
    </row>
    <row r="221" spans="1:51" ht="30" customHeight="1">
      <c r="A221" s="8" t="s">
        <v>682</v>
      </c>
      <c r="B221" s="8" t="s">
        <v>683</v>
      </c>
      <c r="C221" s="8" t="s">
        <v>607</v>
      </c>
      <c r="D221" s="9">
        <v>5</v>
      </c>
      <c r="E221" s="12">
        <f>단가대비표!O15</f>
        <v>0</v>
      </c>
      <c r="F221" s="13">
        <f>TRUNC(E221*D221,1)</f>
        <v>0</v>
      </c>
      <c r="G221" s="12">
        <f>단가대비표!P15</f>
        <v>0</v>
      </c>
      <c r="H221" s="13">
        <f>TRUNC(G221*D221,1)</f>
        <v>0</v>
      </c>
      <c r="I221" s="12">
        <f>단가대비표!V15</f>
        <v>0</v>
      </c>
      <c r="J221" s="13">
        <f>TRUNC(I221*D221,1)</f>
        <v>0</v>
      </c>
      <c r="K221" s="12">
        <f t="shared" si="38"/>
        <v>0</v>
      </c>
      <c r="L221" s="13">
        <f t="shared" si="38"/>
        <v>0</v>
      </c>
      <c r="M221" s="8" t="s">
        <v>52</v>
      </c>
      <c r="N221" s="2" t="s">
        <v>338</v>
      </c>
      <c r="O221" s="2" t="s">
        <v>684</v>
      </c>
      <c r="P221" s="2" t="s">
        <v>64</v>
      </c>
      <c r="Q221" s="2" t="s">
        <v>64</v>
      </c>
      <c r="R221" s="2" t="s">
        <v>63</v>
      </c>
      <c r="S221" s="3"/>
      <c r="T221" s="3"/>
      <c r="U221" s="3"/>
      <c r="V221" s="3">
        <v>1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52</v>
      </c>
      <c r="AW221" s="2" t="s">
        <v>685</v>
      </c>
      <c r="AX221" s="2" t="s">
        <v>52</v>
      </c>
      <c r="AY221" s="2" t="s">
        <v>52</v>
      </c>
    </row>
    <row r="222" spans="1:51" ht="30" customHeight="1">
      <c r="A222" s="8" t="s">
        <v>556</v>
      </c>
      <c r="B222" s="8" t="s">
        <v>686</v>
      </c>
      <c r="C222" s="8" t="s">
        <v>332</v>
      </c>
      <c r="D222" s="9">
        <v>1</v>
      </c>
      <c r="E222" s="12">
        <f>TRUNC(SUMIF(V220:V223, RIGHTB(O222, 1), F220:F223)*U222, 2)</f>
        <v>0</v>
      </c>
      <c r="F222" s="13">
        <f>TRUNC(E222*D222,1)</f>
        <v>0</v>
      </c>
      <c r="G222" s="12">
        <v>0</v>
      </c>
      <c r="H222" s="13">
        <f>TRUNC(G222*D222,1)</f>
        <v>0</v>
      </c>
      <c r="I222" s="12">
        <v>0</v>
      </c>
      <c r="J222" s="13">
        <f>TRUNC(I222*D222,1)</f>
        <v>0</v>
      </c>
      <c r="K222" s="12">
        <f t="shared" si="38"/>
        <v>0</v>
      </c>
      <c r="L222" s="13">
        <f t="shared" si="38"/>
        <v>0</v>
      </c>
      <c r="M222" s="8" t="s">
        <v>52</v>
      </c>
      <c r="N222" s="2" t="s">
        <v>338</v>
      </c>
      <c r="O222" s="2" t="s">
        <v>333</v>
      </c>
      <c r="P222" s="2" t="s">
        <v>64</v>
      </c>
      <c r="Q222" s="2" t="s">
        <v>64</v>
      </c>
      <c r="R222" s="2" t="s">
        <v>64</v>
      </c>
      <c r="S222" s="3">
        <v>0</v>
      </c>
      <c r="T222" s="3">
        <v>0</v>
      </c>
      <c r="U222" s="3">
        <v>0.21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687</v>
      </c>
      <c r="AX222" s="2" t="s">
        <v>52</v>
      </c>
      <c r="AY222" s="2" t="s">
        <v>52</v>
      </c>
    </row>
    <row r="223" spans="1:51" ht="30" customHeight="1">
      <c r="A223" s="8" t="s">
        <v>688</v>
      </c>
      <c r="B223" s="8" t="s">
        <v>323</v>
      </c>
      <c r="C223" s="8" t="s">
        <v>324</v>
      </c>
      <c r="D223" s="9">
        <v>1</v>
      </c>
      <c r="E223" s="12">
        <f>TRUNC(단가대비표!O92*1/8*16/12*25/20, 1)</f>
        <v>0</v>
      </c>
      <c r="F223" s="13">
        <f>TRUNC(E223*D223,1)</f>
        <v>0</v>
      </c>
      <c r="G223" s="12">
        <f>TRUNC(단가대비표!P92*1/8*16/12*25/20, 1)</f>
        <v>0</v>
      </c>
      <c r="H223" s="13">
        <f>TRUNC(G223*D223,1)</f>
        <v>0</v>
      </c>
      <c r="I223" s="12">
        <f>TRUNC(단가대비표!V92*1/8*16/12*25/20, 1)</f>
        <v>0</v>
      </c>
      <c r="J223" s="13">
        <f>TRUNC(I223*D223,1)</f>
        <v>0</v>
      </c>
      <c r="K223" s="12">
        <f t="shared" si="38"/>
        <v>0</v>
      </c>
      <c r="L223" s="13">
        <f t="shared" si="38"/>
        <v>0</v>
      </c>
      <c r="M223" s="8" t="s">
        <v>52</v>
      </c>
      <c r="N223" s="2" t="s">
        <v>338</v>
      </c>
      <c r="O223" s="2" t="s">
        <v>689</v>
      </c>
      <c r="P223" s="2" t="s">
        <v>64</v>
      </c>
      <c r="Q223" s="2" t="s">
        <v>64</v>
      </c>
      <c r="R223" s="2" t="s">
        <v>63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690</v>
      </c>
      <c r="AX223" s="2" t="s">
        <v>63</v>
      </c>
      <c r="AY223" s="2" t="s">
        <v>52</v>
      </c>
    </row>
    <row r="224" spans="1:51" ht="30" customHeight="1">
      <c r="A224" s="8" t="s">
        <v>347</v>
      </c>
      <c r="B224" s="8" t="s">
        <v>52</v>
      </c>
      <c r="C224" s="8" t="s">
        <v>52</v>
      </c>
      <c r="D224" s="9"/>
      <c r="E224" s="12"/>
      <c r="F224" s="13">
        <f>TRUNC(SUMIF(N220:N223, N219, F220:F223),0)</f>
        <v>0</v>
      </c>
      <c r="G224" s="12"/>
      <c r="H224" s="13">
        <f>TRUNC(SUMIF(N220:N223, N219, H220:H223),0)</f>
        <v>0</v>
      </c>
      <c r="I224" s="12"/>
      <c r="J224" s="13">
        <f>TRUNC(SUMIF(N220:N223, N219, J220:J223),0)</f>
        <v>0</v>
      </c>
      <c r="K224" s="12"/>
      <c r="L224" s="13">
        <f>F224+H224+J224</f>
        <v>0</v>
      </c>
      <c r="M224" s="8" t="s">
        <v>52</v>
      </c>
      <c r="N224" s="2" t="s">
        <v>72</v>
      </c>
      <c r="O224" s="2" t="s">
        <v>72</v>
      </c>
      <c r="P224" s="2" t="s">
        <v>52</v>
      </c>
      <c r="Q224" s="2" t="s">
        <v>52</v>
      </c>
      <c r="R224" s="2" t="s">
        <v>52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52</v>
      </c>
      <c r="AX224" s="2" t="s">
        <v>52</v>
      </c>
      <c r="AY224" s="2" t="s">
        <v>52</v>
      </c>
    </row>
    <row r="225" spans="1:51" ht="30" customHeight="1">
      <c r="A225" s="9"/>
      <c r="B225" s="9"/>
      <c r="C225" s="9"/>
      <c r="D225" s="9"/>
      <c r="E225" s="12"/>
      <c r="F225" s="13"/>
      <c r="G225" s="12"/>
      <c r="H225" s="13"/>
      <c r="I225" s="12"/>
      <c r="J225" s="13"/>
      <c r="K225" s="12"/>
      <c r="L225" s="13"/>
      <c r="M225" s="9"/>
    </row>
    <row r="226" spans="1:51" ht="30" customHeight="1">
      <c r="A226" s="108" t="s">
        <v>691</v>
      </c>
      <c r="B226" s="108"/>
      <c r="C226" s="108"/>
      <c r="D226" s="108"/>
      <c r="E226" s="109"/>
      <c r="F226" s="110"/>
      <c r="G226" s="109"/>
      <c r="H226" s="110"/>
      <c r="I226" s="109"/>
      <c r="J226" s="110"/>
      <c r="K226" s="109"/>
      <c r="L226" s="110"/>
      <c r="M226" s="108"/>
      <c r="N226" s="1" t="s">
        <v>671</v>
      </c>
    </row>
    <row r="227" spans="1:51" ht="30" customHeight="1">
      <c r="A227" s="8" t="s">
        <v>694</v>
      </c>
      <c r="B227" s="8" t="s">
        <v>323</v>
      </c>
      <c r="C227" s="8" t="s">
        <v>324</v>
      </c>
      <c r="D227" s="9">
        <v>1.29</v>
      </c>
      <c r="E227" s="12">
        <f>단가대비표!O84</f>
        <v>0</v>
      </c>
      <c r="F227" s="13">
        <f>TRUNC(E227*D227,1)</f>
        <v>0</v>
      </c>
      <c r="G227" s="12">
        <f>단가대비표!P84</f>
        <v>0</v>
      </c>
      <c r="H227" s="13">
        <f>TRUNC(G227*D227,1)</f>
        <v>0</v>
      </c>
      <c r="I227" s="12">
        <f>단가대비표!V84</f>
        <v>0</v>
      </c>
      <c r="J227" s="13">
        <f>TRUNC(I227*D227,1)</f>
        <v>0</v>
      </c>
      <c r="K227" s="12">
        <f>TRUNC(E227+G227+I227,1)</f>
        <v>0</v>
      </c>
      <c r="L227" s="13">
        <f>TRUNC(F227+H227+J227,1)</f>
        <v>0</v>
      </c>
      <c r="M227" s="8" t="s">
        <v>52</v>
      </c>
      <c r="N227" s="2" t="s">
        <v>671</v>
      </c>
      <c r="O227" s="2" t="s">
        <v>695</v>
      </c>
      <c r="P227" s="2" t="s">
        <v>64</v>
      </c>
      <c r="Q227" s="2" t="s">
        <v>64</v>
      </c>
      <c r="R227" s="2" t="s">
        <v>63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2" t="s">
        <v>52</v>
      </c>
      <c r="AW227" s="2" t="s">
        <v>696</v>
      </c>
      <c r="AX227" s="2" t="s">
        <v>52</v>
      </c>
      <c r="AY227" s="2" t="s">
        <v>52</v>
      </c>
    </row>
    <row r="228" spans="1:51" ht="30" customHeight="1">
      <c r="A228" s="8" t="s">
        <v>327</v>
      </c>
      <c r="B228" s="8" t="s">
        <v>323</v>
      </c>
      <c r="C228" s="8" t="s">
        <v>324</v>
      </c>
      <c r="D228" s="9">
        <v>1.36</v>
      </c>
      <c r="E228" s="12">
        <f>단가대비표!O78</f>
        <v>0</v>
      </c>
      <c r="F228" s="13">
        <f>TRUNC(E228*D228,1)</f>
        <v>0</v>
      </c>
      <c r="G228" s="12">
        <f>단가대비표!P78</f>
        <v>0</v>
      </c>
      <c r="H228" s="13">
        <f>TRUNC(G228*D228,1)</f>
        <v>0</v>
      </c>
      <c r="I228" s="12">
        <f>단가대비표!V78</f>
        <v>0</v>
      </c>
      <c r="J228" s="13">
        <f>TRUNC(I228*D228,1)</f>
        <v>0</v>
      </c>
      <c r="K228" s="12">
        <f>TRUNC(E228+G228+I228,1)</f>
        <v>0</v>
      </c>
      <c r="L228" s="13">
        <f>TRUNC(F228+H228+J228,1)</f>
        <v>0</v>
      </c>
      <c r="M228" s="8" t="s">
        <v>52</v>
      </c>
      <c r="N228" s="2" t="s">
        <v>671</v>
      </c>
      <c r="O228" s="2" t="s">
        <v>328</v>
      </c>
      <c r="P228" s="2" t="s">
        <v>64</v>
      </c>
      <c r="Q228" s="2" t="s">
        <v>64</v>
      </c>
      <c r="R228" s="2" t="s">
        <v>63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697</v>
      </c>
      <c r="AX228" s="2" t="s">
        <v>52</v>
      </c>
      <c r="AY228" s="2" t="s">
        <v>52</v>
      </c>
    </row>
    <row r="229" spans="1:51" ht="30" customHeight="1">
      <c r="A229" s="8" t="s">
        <v>347</v>
      </c>
      <c r="B229" s="8" t="s">
        <v>52</v>
      </c>
      <c r="C229" s="8" t="s">
        <v>52</v>
      </c>
      <c r="D229" s="9"/>
      <c r="E229" s="12"/>
      <c r="F229" s="13">
        <f>TRUNC(SUMIF(N227:N228, N226, F227:F228),0)</f>
        <v>0</v>
      </c>
      <c r="G229" s="12"/>
      <c r="H229" s="13">
        <f>TRUNC(SUMIF(N227:N228, N226, H227:H228),0)</f>
        <v>0</v>
      </c>
      <c r="I229" s="12"/>
      <c r="J229" s="13">
        <f>TRUNC(SUMIF(N227:N228, N226, J227:J228),0)</f>
        <v>0</v>
      </c>
      <c r="K229" s="12"/>
      <c r="L229" s="13">
        <f>F229+H229+J229</f>
        <v>0</v>
      </c>
      <c r="M229" s="8" t="s">
        <v>52</v>
      </c>
      <c r="N229" s="2" t="s">
        <v>72</v>
      </c>
      <c r="O229" s="2" t="s">
        <v>72</v>
      </c>
      <c r="P229" s="2" t="s">
        <v>52</v>
      </c>
      <c r="Q229" s="2" t="s">
        <v>52</v>
      </c>
      <c r="R229" s="2" t="s">
        <v>52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52</v>
      </c>
      <c r="AX229" s="2" t="s">
        <v>52</v>
      </c>
      <c r="AY229" s="2" t="s">
        <v>52</v>
      </c>
    </row>
    <row r="230" spans="1:51" ht="30" customHeight="1">
      <c r="A230" s="9"/>
      <c r="B230" s="9"/>
      <c r="C230" s="9"/>
      <c r="D230" s="9"/>
      <c r="E230" s="12"/>
      <c r="F230" s="13"/>
      <c r="G230" s="12"/>
      <c r="H230" s="13"/>
      <c r="I230" s="12"/>
      <c r="J230" s="13"/>
      <c r="K230" s="12"/>
      <c r="L230" s="13"/>
      <c r="M230" s="9"/>
    </row>
    <row r="231" spans="1:51" ht="30" customHeight="1">
      <c r="A231" s="108" t="s">
        <v>698</v>
      </c>
      <c r="B231" s="108"/>
      <c r="C231" s="108"/>
      <c r="D231" s="108"/>
      <c r="E231" s="109"/>
      <c r="F231" s="110"/>
      <c r="G231" s="109"/>
      <c r="H231" s="110"/>
      <c r="I231" s="109"/>
      <c r="J231" s="110"/>
      <c r="K231" s="109"/>
      <c r="L231" s="110"/>
      <c r="M231" s="108"/>
      <c r="N231" s="1" t="s">
        <v>351</v>
      </c>
    </row>
    <row r="232" spans="1:51" ht="30" customHeight="1">
      <c r="A232" s="8" t="s">
        <v>349</v>
      </c>
      <c r="B232" s="8" t="s">
        <v>350</v>
      </c>
      <c r="C232" s="8" t="s">
        <v>678</v>
      </c>
      <c r="D232" s="9">
        <v>0.2298</v>
      </c>
      <c r="E232" s="12">
        <f>단가대비표!O6</f>
        <v>0</v>
      </c>
      <c r="F232" s="13">
        <f>TRUNC(E232*D232,1)</f>
        <v>0</v>
      </c>
      <c r="G232" s="12">
        <f>단가대비표!P6</f>
        <v>0</v>
      </c>
      <c r="H232" s="13">
        <f>TRUNC(G232*D232,1)</f>
        <v>0</v>
      </c>
      <c r="I232" s="12">
        <f>단가대비표!V6</f>
        <v>0</v>
      </c>
      <c r="J232" s="13">
        <f>TRUNC(I232*D232,1)</f>
        <v>0</v>
      </c>
      <c r="K232" s="12">
        <f t="shared" ref="K232:L235" si="39">TRUNC(E232+G232+I232,1)</f>
        <v>0</v>
      </c>
      <c r="L232" s="13">
        <f t="shared" si="39"/>
        <v>0</v>
      </c>
      <c r="M232" s="8" t="s">
        <v>679</v>
      </c>
      <c r="N232" s="2" t="s">
        <v>351</v>
      </c>
      <c r="O232" s="2" t="s">
        <v>701</v>
      </c>
      <c r="P232" s="2" t="s">
        <v>64</v>
      </c>
      <c r="Q232" s="2" t="s">
        <v>64</v>
      </c>
      <c r="R232" s="2" t="s">
        <v>63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52</v>
      </c>
      <c r="AW232" s="2" t="s">
        <v>702</v>
      </c>
      <c r="AX232" s="2" t="s">
        <v>52</v>
      </c>
      <c r="AY232" s="2" t="s">
        <v>52</v>
      </c>
    </row>
    <row r="233" spans="1:51" ht="30" customHeight="1">
      <c r="A233" s="8" t="s">
        <v>682</v>
      </c>
      <c r="B233" s="8" t="s">
        <v>683</v>
      </c>
      <c r="C233" s="8" t="s">
        <v>607</v>
      </c>
      <c r="D233" s="9">
        <v>5.4</v>
      </c>
      <c r="E233" s="12">
        <f>단가대비표!O15</f>
        <v>0</v>
      </c>
      <c r="F233" s="13">
        <f>TRUNC(E233*D233,1)</f>
        <v>0</v>
      </c>
      <c r="G233" s="12">
        <f>단가대비표!P15</f>
        <v>0</v>
      </c>
      <c r="H233" s="13">
        <f>TRUNC(G233*D233,1)</f>
        <v>0</v>
      </c>
      <c r="I233" s="12">
        <f>단가대비표!V15</f>
        <v>0</v>
      </c>
      <c r="J233" s="13">
        <f>TRUNC(I233*D233,1)</f>
        <v>0</v>
      </c>
      <c r="K233" s="12">
        <f t="shared" si="39"/>
        <v>0</v>
      </c>
      <c r="L233" s="13">
        <f t="shared" si="39"/>
        <v>0</v>
      </c>
      <c r="M233" s="8" t="s">
        <v>52</v>
      </c>
      <c r="N233" s="2" t="s">
        <v>351</v>
      </c>
      <c r="O233" s="2" t="s">
        <v>684</v>
      </c>
      <c r="P233" s="2" t="s">
        <v>64</v>
      </c>
      <c r="Q233" s="2" t="s">
        <v>64</v>
      </c>
      <c r="R233" s="2" t="s">
        <v>63</v>
      </c>
      <c r="S233" s="3"/>
      <c r="T233" s="3"/>
      <c r="U233" s="3"/>
      <c r="V233" s="3">
        <v>1</v>
      </c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703</v>
      </c>
      <c r="AX233" s="2" t="s">
        <v>52</v>
      </c>
      <c r="AY233" s="2" t="s">
        <v>52</v>
      </c>
    </row>
    <row r="234" spans="1:51" ht="30" customHeight="1">
      <c r="A234" s="8" t="s">
        <v>556</v>
      </c>
      <c r="B234" s="8" t="s">
        <v>704</v>
      </c>
      <c r="C234" s="8" t="s">
        <v>332</v>
      </c>
      <c r="D234" s="9">
        <v>1</v>
      </c>
      <c r="E234" s="12">
        <f>TRUNC(SUMIF(V232:V235, RIGHTB(O234, 1), F232:F235)*U234, 2)</f>
        <v>0</v>
      </c>
      <c r="F234" s="13">
        <f>TRUNC(E234*D234,1)</f>
        <v>0</v>
      </c>
      <c r="G234" s="12">
        <v>0</v>
      </c>
      <c r="H234" s="13">
        <f>TRUNC(G234*D234,1)</f>
        <v>0</v>
      </c>
      <c r="I234" s="12">
        <v>0</v>
      </c>
      <c r="J234" s="13">
        <f>TRUNC(I234*D234,1)</f>
        <v>0</v>
      </c>
      <c r="K234" s="12">
        <f t="shared" si="39"/>
        <v>0</v>
      </c>
      <c r="L234" s="13">
        <f t="shared" si="39"/>
        <v>0</v>
      </c>
      <c r="M234" s="8" t="s">
        <v>52</v>
      </c>
      <c r="N234" s="2" t="s">
        <v>351</v>
      </c>
      <c r="O234" s="2" t="s">
        <v>333</v>
      </c>
      <c r="P234" s="2" t="s">
        <v>64</v>
      </c>
      <c r="Q234" s="2" t="s">
        <v>64</v>
      </c>
      <c r="R234" s="2" t="s">
        <v>64</v>
      </c>
      <c r="S234" s="3">
        <v>0</v>
      </c>
      <c r="T234" s="3">
        <v>0</v>
      </c>
      <c r="U234" s="3">
        <v>0.39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705</v>
      </c>
      <c r="AX234" s="2" t="s">
        <v>52</v>
      </c>
      <c r="AY234" s="2" t="s">
        <v>52</v>
      </c>
    </row>
    <row r="235" spans="1:51" ht="30" customHeight="1">
      <c r="A235" s="8" t="s">
        <v>688</v>
      </c>
      <c r="B235" s="8" t="s">
        <v>323</v>
      </c>
      <c r="C235" s="8" t="s">
        <v>324</v>
      </c>
      <c r="D235" s="9">
        <v>1</v>
      </c>
      <c r="E235" s="12">
        <f>TRUNC(단가대비표!O92*1/8*16/12*25/20, 1)</f>
        <v>0</v>
      </c>
      <c r="F235" s="13">
        <f>TRUNC(E235*D235,1)</f>
        <v>0</v>
      </c>
      <c r="G235" s="12">
        <f>TRUNC(단가대비표!P92*1/8*16/12*25/20, 1)</f>
        <v>0</v>
      </c>
      <c r="H235" s="13">
        <f>TRUNC(G235*D235,1)</f>
        <v>0</v>
      </c>
      <c r="I235" s="12">
        <f>TRUNC(단가대비표!V92*1/8*16/12*25/20, 1)</f>
        <v>0</v>
      </c>
      <c r="J235" s="13">
        <f>TRUNC(I235*D235,1)</f>
        <v>0</v>
      </c>
      <c r="K235" s="12">
        <f t="shared" si="39"/>
        <v>0</v>
      </c>
      <c r="L235" s="13">
        <f t="shared" si="39"/>
        <v>0</v>
      </c>
      <c r="M235" s="8" t="s">
        <v>52</v>
      </c>
      <c r="N235" s="2" t="s">
        <v>351</v>
      </c>
      <c r="O235" s="2" t="s">
        <v>689</v>
      </c>
      <c r="P235" s="2" t="s">
        <v>64</v>
      </c>
      <c r="Q235" s="2" t="s">
        <v>64</v>
      </c>
      <c r="R235" s="2" t="s">
        <v>63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2" t="s">
        <v>52</v>
      </c>
      <c r="AW235" s="2" t="s">
        <v>706</v>
      </c>
      <c r="AX235" s="2" t="s">
        <v>63</v>
      </c>
      <c r="AY235" s="2" t="s">
        <v>52</v>
      </c>
    </row>
    <row r="236" spans="1:51" ht="30" customHeight="1">
      <c r="A236" s="8" t="s">
        <v>347</v>
      </c>
      <c r="B236" s="8" t="s">
        <v>52</v>
      </c>
      <c r="C236" s="8" t="s">
        <v>52</v>
      </c>
      <c r="D236" s="9"/>
      <c r="E236" s="12"/>
      <c r="F236" s="13">
        <f>TRUNC(SUMIF(N232:N235, N231, F232:F235),0)</f>
        <v>0</v>
      </c>
      <c r="G236" s="12"/>
      <c r="H236" s="13">
        <f>TRUNC(SUMIF(N232:N235, N231, H232:H235),0)</f>
        <v>0</v>
      </c>
      <c r="I236" s="12"/>
      <c r="J236" s="13">
        <f>TRUNC(SUMIF(N232:N235, N231, J232:J235),0)</f>
        <v>0</v>
      </c>
      <c r="K236" s="12"/>
      <c r="L236" s="13">
        <f>F236+H236+J236</f>
        <v>0</v>
      </c>
      <c r="M236" s="8" t="s">
        <v>52</v>
      </c>
      <c r="N236" s="2" t="s">
        <v>72</v>
      </c>
      <c r="O236" s="2" t="s">
        <v>72</v>
      </c>
      <c r="P236" s="2" t="s">
        <v>52</v>
      </c>
      <c r="Q236" s="2" t="s">
        <v>52</v>
      </c>
      <c r="R236" s="2" t="s">
        <v>52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2" t="s">
        <v>52</v>
      </c>
      <c r="AW236" s="2" t="s">
        <v>52</v>
      </c>
      <c r="AX236" s="2" t="s">
        <v>52</v>
      </c>
      <c r="AY236" s="2" t="s">
        <v>52</v>
      </c>
    </row>
    <row r="237" spans="1:51" ht="30" customHeight="1">
      <c r="A237" s="9"/>
      <c r="B237" s="9"/>
      <c r="C237" s="9"/>
      <c r="D237" s="9"/>
      <c r="E237" s="12"/>
      <c r="F237" s="13"/>
      <c r="G237" s="12"/>
      <c r="H237" s="13"/>
      <c r="I237" s="12"/>
      <c r="J237" s="13"/>
      <c r="K237" s="12"/>
      <c r="L237" s="13"/>
      <c r="M237" s="9"/>
    </row>
    <row r="238" spans="1:51" ht="30" customHeight="1">
      <c r="A238" s="108" t="s">
        <v>707</v>
      </c>
      <c r="B238" s="108"/>
      <c r="C238" s="108"/>
      <c r="D238" s="108"/>
      <c r="E238" s="109"/>
      <c r="F238" s="110"/>
      <c r="G238" s="109"/>
      <c r="H238" s="110"/>
      <c r="I238" s="109"/>
      <c r="J238" s="110"/>
      <c r="K238" s="109"/>
      <c r="L238" s="110"/>
      <c r="M238" s="108"/>
      <c r="N238" s="1" t="s">
        <v>414</v>
      </c>
    </row>
    <row r="239" spans="1:51" ht="30" customHeight="1">
      <c r="A239" s="8" t="s">
        <v>566</v>
      </c>
      <c r="B239" s="8" t="s">
        <v>567</v>
      </c>
      <c r="C239" s="8" t="s">
        <v>60</v>
      </c>
      <c r="D239" s="9">
        <v>1.05</v>
      </c>
      <c r="E239" s="12">
        <f>단가대비표!O65</f>
        <v>0</v>
      </c>
      <c r="F239" s="13">
        <f>TRUNC(E239*D239,1)</f>
        <v>0</v>
      </c>
      <c r="G239" s="12">
        <f>단가대비표!P65</f>
        <v>0</v>
      </c>
      <c r="H239" s="13">
        <f>TRUNC(G239*D239,1)</f>
        <v>0</v>
      </c>
      <c r="I239" s="12">
        <f>단가대비표!V65</f>
        <v>0</v>
      </c>
      <c r="J239" s="13">
        <f>TRUNC(I239*D239,1)</f>
        <v>0</v>
      </c>
      <c r="K239" s="12">
        <f t="shared" ref="K239:L241" si="40">TRUNC(E239+G239+I239,1)</f>
        <v>0</v>
      </c>
      <c r="L239" s="13">
        <f t="shared" si="40"/>
        <v>0</v>
      </c>
      <c r="M239" s="8" t="s">
        <v>52</v>
      </c>
      <c r="N239" s="2" t="s">
        <v>414</v>
      </c>
      <c r="O239" s="2" t="s">
        <v>568</v>
      </c>
      <c r="P239" s="2" t="s">
        <v>64</v>
      </c>
      <c r="Q239" s="2" t="s">
        <v>64</v>
      </c>
      <c r="R239" s="2" t="s">
        <v>63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52</v>
      </c>
      <c r="AW239" s="2" t="s">
        <v>708</v>
      </c>
      <c r="AX239" s="2" t="s">
        <v>52</v>
      </c>
      <c r="AY239" s="2" t="s">
        <v>52</v>
      </c>
    </row>
    <row r="240" spans="1:51" ht="30" customHeight="1">
      <c r="A240" s="8" t="s">
        <v>574</v>
      </c>
      <c r="B240" s="8" t="s">
        <v>575</v>
      </c>
      <c r="C240" s="8" t="s">
        <v>478</v>
      </c>
      <c r="D240" s="9">
        <v>6.9489999999999998</v>
      </c>
      <c r="E240" s="12">
        <f>일위대가목록!E40</f>
        <v>0</v>
      </c>
      <c r="F240" s="13">
        <f>TRUNC(E240*D240,1)</f>
        <v>0</v>
      </c>
      <c r="G240" s="12">
        <f>일위대가목록!F40</f>
        <v>0</v>
      </c>
      <c r="H240" s="13">
        <f>TRUNC(G240*D240,1)</f>
        <v>0</v>
      </c>
      <c r="I240" s="12">
        <f>일위대가목록!G40</f>
        <v>0</v>
      </c>
      <c r="J240" s="13">
        <f>TRUNC(I240*D240,1)</f>
        <v>0</v>
      </c>
      <c r="K240" s="12">
        <f t="shared" si="40"/>
        <v>0</v>
      </c>
      <c r="L240" s="13">
        <f t="shared" si="40"/>
        <v>0</v>
      </c>
      <c r="M240" s="8" t="s">
        <v>576</v>
      </c>
      <c r="N240" s="2" t="s">
        <v>414</v>
      </c>
      <c r="O240" s="2" t="s">
        <v>577</v>
      </c>
      <c r="P240" s="2" t="s">
        <v>63</v>
      </c>
      <c r="Q240" s="2" t="s">
        <v>64</v>
      </c>
      <c r="R240" s="2" t="s">
        <v>64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52</v>
      </c>
      <c r="AW240" s="2" t="s">
        <v>709</v>
      </c>
      <c r="AX240" s="2" t="s">
        <v>52</v>
      </c>
      <c r="AY240" s="2" t="s">
        <v>52</v>
      </c>
    </row>
    <row r="241" spans="1:51" ht="30" customHeight="1">
      <c r="A241" s="8" t="s">
        <v>710</v>
      </c>
      <c r="B241" s="8" t="s">
        <v>711</v>
      </c>
      <c r="C241" s="8" t="s">
        <v>77</v>
      </c>
      <c r="D241" s="9">
        <v>0.4</v>
      </c>
      <c r="E241" s="12">
        <f>일위대가목록!E41</f>
        <v>0</v>
      </c>
      <c r="F241" s="13">
        <f>TRUNC(E241*D241,1)</f>
        <v>0</v>
      </c>
      <c r="G241" s="12">
        <f>일위대가목록!F41</f>
        <v>0</v>
      </c>
      <c r="H241" s="13">
        <f>TRUNC(G241*D241,1)</f>
        <v>0</v>
      </c>
      <c r="I241" s="12">
        <f>일위대가목록!G41</f>
        <v>0</v>
      </c>
      <c r="J241" s="13">
        <f>TRUNC(I241*D241,1)</f>
        <v>0</v>
      </c>
      <c r="K241" s="12">
        <f t="shared" si="40"/>
        <v>0</v>
      </c>
      <c r="L241" s="13">
        <f t="shared" si="40"/>
        <v>0</v>
      </c>
      <c r="M241" s="8" t="s">
        <v>712</v>
      </c>
      <c r="N241" s="2" t="s">
        <v>414</v>
      </c>
      <c r="O241" s="2" t="s">
        <v>713</v>
      </c>
      <c r="P241" s="2" t="s">
        <v>63</v>
      </c>
      <c r="Q241" s="2" t="s">
        <v>64</v>
      </c>
      <c r="R241" s="2" t="s">
        <v>64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714</v>
      </c>
      <c r="AX241" s="2" t="s">
        <v>52</v>
      </c>
      <c r="AY241" s="2" t="s">
        <v>52</v>
      </c>
    </row>
    <row r="242" spans="1:51" ht="30" customHeight="1">
      <c r="A242" s="8" t="s">
        <v>347</v>
      </c>
      <c r="B242" s="8" t="s">
        <v>52</v>
      </c>
      <c r="C242" s="8" t="s">
        <v>52</v>
      </c>
      <c r="D242" s="9"/>
      <c r="E242" s="12"/>
      <c r="F242" s="13">
        <f>TRUNC(SUMIF(N239:N241, N238, F239:F241),0)</f>
        <v>0</v>
      </c>
      <c r="G242" s="12"/>
      <c r="H242" s="13">
        <f>TRUNC(SUMIF(N239:N241, N238, H239:H241),0)</f>
        <v>0</v>
      </c>
      <c r="I242" s="12"/>
      <c r="J242" s="13">
        <f>TRUNC(SUMIF(N239:N241, N238, J239:J241),0)</f>
        <v>0</v>
      </c>
      <c r="K242" s="12"/>
      <c r="L242" s="13">
        <f>F242+H242+J242</f>
        <v>0</v>
      </c>
      <c r="M242" s="8" t="s">
        <v>52</v>
      </c>
      <c r="N242" s="2" t="s">
        <v>72</v>
      </c>
      <c r="O242" s="2" t="s">
        <v>72</v>
      </c>
      <c r="P242" s="2" t="s">
        <v>52</v>
      </c>
      <c r="Q242" s="2" t="s">
        <v>52</v>
      </c>
      <c r="R242" s="2" t="s">
        <v>52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52</v>
      </c>
      <c r="AX242" s="2" t="s">
        <v>52</v>
      </c>
      <c r="AY242" s="2" t="s">
        <v>52</v>
      </c>
    </row>
    <row r="243" spans="1:51" ht="30" customHeight="1">
      <c r="A243" s="9"/>
      <c r="B243" s="9"/>
      <c r="C243" s="9"/>
      <c r="D243" s="9"/>
      <c r="E243" s="12"/>
      <c r="F243" s="13"/>
      <c r="G243" s="12"/>
      <c r="H243" s="13"/>
      <c r="I243" s="12"/>
      <c r="J243" s="13"/>
      <c r="K243" s="12"/>
      <c r="L243" s="13"/>
      <c r="M243" s="9"/>
    </row>
    <row r="244" spans="1:51" ht="30" customHeight="1">
      <c r="A244" s="108" t="s">
        <v>715</v>
      </c>
      <c r="B244" s="108"/>
      <c r="C244" s="108"/>
      <c r="D244" s="108"/>
      <c r="E244" s="109"/>
      <c r="F244" s="110"/>
      <c r="G244" s="109"/>
      <c r="H244" s="110"/>
      <c r="I244" s="109"/>
      <c r="J244" s="110"/>
      <c r="K244" s="109"/>
      <c r="L244" s="110"/>
      <c r="M244" s="108"/>
      <c r="N244" s="1" t="s">
        <v>418</v>
      </c>
    </row>
    <row r="245" spans="1:51" ht="30" customHeight="1">
      <c r="A245" s="8" t="s">
        <v>717</v>
      </c>
      <c r="B245" s="8" t="s">
        <v>718</v>
      </c>
      <c r="C245" s="8" t="s">
        <v>77</v>
      </c>
      <c r="D245" s="9">
        <v>1</v>
      </c>
      <c r="E245" s="12">
        <f>일위대가목록!E42</f>
        <v>0</v>
      </c>
      <c r="F245" s="13">
        <f>TRUNC(E245*D245,1)</f>
        <v>0</v>
      </c>
      <c r="G245" s="12">
        <f>일위대가목록!F42</f>
        <v>0</v>
      </c>
      <c r="H245" s="13">
        <f>TRUNC(G245*D245,1)</f>
        <v>0</v>
      </c>
      <c r="I245" s="12">
        <f>일위대가목록!G42</f>
        <v>0</v>
      </c>
      <c r="J245" s="13">
        <f>TRUNC(I245*D245,1)</f>
        <v>0</v>
      </c>
      <c r="K245" s="12">
        <f>TRUNC(E245+G245+I245,1)</f>
        <v>0</v>
      </c>
      <c r="L245" s="13">
        <f>TRUNC(F245+H245+J245,1)</f>
        <v>0</v>
      </c>
      <c r="M245" s="8" t="s">
        <v>719</v>
      </c>
      <c r="N245" s="2" t="s">
        <v>418</v>
      </c>
      <c r="O245" s="2" t="s">
        <v>720</v>
      </c>
      <c r="P245" s="2" t="s">
        <v>63</v>
      </c>
      <c r="Q245" s="2" t="s">
        <v>64</v>
      </c>
      <c r="R245" s="2" t="s">
        <v>64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52</v>
      </c>
      <c r="AW245" s="2" t="s">
        <v>721</v>
      </c>
      <c r="AX245" s="2" t="s">
        <v>52</v>
      </c>
      <c r="AY245" s="2" t="s">
        <v>52</v>
      </c>
    </row>
    <row r="246" spans="1:51" ht="30" customHeight="1">
      <c r="A246" s="8" t="s">
        <v>722</v>
      </c>
      <c r="B246" s="8" t="s">
        <v>723</v>
      </c>
      <c r="C246" s="8" t="s">
        <v>77</v>
      </c>
      <c r="D246" s="9">
        <v>1.03</v>
      </c>
      <c r="E246" s="12">
        <f>단가대비표!O11</f>
        <v>0</v>
      </c>
      <c r="F246" s="13">
        <f>TRUNC(E246*D246,1)</f>
        <v>0</v>
      </c>
      <c r="G246" s="12">
        <f>단가대비표!P11</f>
        <v>0</v>
      </c>
      <c r="H246" s="13">
        <f>TRUNC(G246*D246,1)</f>
        <v>0</v>
      </c>
      <c r="I246" s="12">
        <f>단가대비표!V11</f>
        <v>0</v>
      </c>
      <c r="J246" s="13">
        <f>TRUNC(I246*D246,1)</f>
        <v>0</v>
      </c>
      <c r="K246" s="12">
        <f>TRUNC(E246+G246+I246,1)</f>
        <v>0</v>
      </c>
      <c r="L246" s="13">
        <f>TRUNC(F246+H246+J246,1)</f>
        <v>0</v>
      </c>
      <c r="M246" s="8" t="s">
        <v>52</v>
      </c>
      <c r="N246" s="2" t="s">
        <v>418</v>
      </c>
      <c r="O246" s="2" t="s">
        <v>724</v>
      </c>
      <c r="P246" s="2" t="s">
        <v>64</v>
      </c>
      <c r="Q246" s="2" t="s">
        <v>64</v>
      </c>
      <c r="R246" s="2" t="s">
        <v>63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52</v>
      </c>
      <c r="AW246" s="2" t="s">
        <v>725</v>
      </c>
      <c r="AX246" s="2" t="s">
        <v>52</v>
      </c>
      <c r="AY246" s="2" t="s">
        <v>52</v>
      </c>
    </row>
    <row r="247" spans="1:51" ht="30" customHeight="1">
      <c r="A247" s="8" t="s">
        <v>347</v>
      </c>
      <c r="B247" s="8" t="s">
        <v>52</v>
      </c>
      <c r="C247" s="8" t="s">
        <v>52</v>
      </c>
      <c r="D247" s="9"/>
      <c r="E247" s="12"/>
      <c r="F247" s="13">
        <f>TRUNC(SUMIF(N245:N246, N244, F245:F246),0)</f>
        <v>0</v>
      </c>
      <c r="G247" s="12"/>
      <c r="H247" s="13">
        <f>TRUNC(SUMIF(N245:N246, N244, H245:H246),0)</f>
        <v>0</v>
      </c>
      <c r="I247" s="12"/>
      <c r="J247" s="13">
        <f>TRUNC(SUMIF(N245:N246, N244, J245:J246),0)</f>
        <v>0</v>
      </c>
      <c r="K247" s="12"/>
      <c r="L247" s="13">
        <f>F247+H247+J247</f>
        <v>0</v>
      </c>
      <c r="M247" s="8" t="s">
        <v>52</v>
      </c>
      <c r="N247" s="2" t="s">
        <v>72</v>
      </c>
      <c r="O247" s="2" t="s">
        <v>72</v>
      </c>
      <c r="P247" s="2" t="s">
        <v>52</v>
      </c>
      <c r="Q247" s="2" t="s">
        <v>52</v>
      </c>
      <c r="R247" s="2" t="s">
        <v>52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52</v>
      </c>
      <c r="AX247" s="2" t="s">
        <v>52</v>
      </c>
      <c r="AY247" s="2" t="s">
        <v>52</v>
      </c>
    </row>
    <row r="248" spans="1:51" ht="30" customHeight="1">
      <c r="A248" s="9"/>
      <c r="B248" s="9"/>
      <c r="C248" s="9"/>
      <c r="D248" s="9"/>
      <c r="E248" s="12"/>
      <c r="F248" s="13"/>
      <c r="G248" s="12"/>
      <c r="H248" s="13"/>
      <c r="I248" s="12"/>
      <c r="J248" s="13"/>
      <c r="K248" s="12"/>
      <c r="L248" s="13"/>
      <c r="M248" s="9"/>
    </row>
    <row r="249" spans="1:51" ht="30" customHeight="1">
      <c r="A249" s="108" t="s">
        <v>726</v>
      </c>
      <c r="B249" s="108"/>
      <c r="C249" s="108"/>
      <c r="D249" s="108"/>
      <c r="E249" s="109"/>
      <c r="F249" s="110"/>
      <c r="G249" s="109"/>
      <c r="H249" s="110"/>
      <c r="I249" s="109"/>
      <c r="J249" s="110"/>
      <c r="K249" s="109"/>
      <c r="L249" s="110"/>
      <c r="M249" s="108"/>
      <c r="N249" s="1" t="s">
        <v>577</v>
      </c>
    </row>
    <row r="250" spans="1:51" ht="30" customHeight="1">
      <c r="A250" s="8" t="s">
        <v>728</v>
      </c>
      <c r="B250" s="8" t="s">
        <v>575</v>
      </c>
      <c r="C250" s="8" t="s">
        <v>478</v>
      </c>
      <c r="D250" s="9">
        <v>1</v>
      </c>
      <c r="E250" s="12">
        <f>일위대가목록!E43</f>
        <v>0</v>
      </c>
      <c r="F250" s="13">
        <f>TRUNC(E250*D250,1)</f>
        <v>0</v>
      </c>
      <c r="G250" s="12">
        <f>일위대가목록!F43</f>
        <v>0</v>
      </c>
      <c r="H250" s="13">
        <f>TRUNC(G250*D250,1)</f>
        <v>0</v>
      </c>
      <c r="I250" s="12">
        <f>일위대가목록!G43</f>
        <v>0</v>
      </c>
      <c r="J250" s="13">
        <f>TRUNC(I250*D250,1)</f>
        <v>0</v>
      </c>
      <c r="K250" s="12">
        <f>TRUNC(E250+G250+I250,1)</f>
        <v>0</v>
      </c>
      <c r="L250" s="13">
        <f>TRUNC(F250+H250+J250,1)</f>
        <v>0</v>
      </c>
      <c r="M250" s="8" t="s">
        <v>729</v>
      </c>
      <c r="N250" s="2" t="s">
        <v>577</v>
      </c>
      <c r="O250" s="2" t="s">
        <v>730</v>
      </c>
      <c r="P250" s="2" t="s">
        <v>63</v>
      </c>
      <c r="Q250" s="2" t="s">
        <v>64</v>
      </c>
      <c r="R250" s="2" t="s">
        <v>64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52</v>
      </c>
      <c r="AW250" s="2" t="s">
        <v>731</v>
      </c>
      <c r="AX250" s="2" t="s">
        <v>52</v>
      </c>
      <c r="AY250" s="2" t="s">
        <v>52</v>
      </c>
    </row>
    <row r="251" spans="1:51" ht="30" customHeight="1">
      <c r="A251" s="8" t="s">
        <v>732</v>
      </c>
      <c r="B251" s="8" t="s">
        <v>575</v>
      </c>
      <c r="C251" s="8" t="s">
        <v>478</v>
      </c>
      <c r="D251" s="9">
        <v>1</v>
      </c>
      <c r="E251" s="12">
        <f>일위대가목록!E44</f>
        <v>0</v>
      </c>
      <c r="F251" s="13">
        <f>TRUNC(E251*D251,1)</f>
        <v>0</v>
      </c>
      <c r="G251" s="12">
        <f>일위대가목록!F44</f>
        <v>0</v>
      </c>
      <c r="H251" s="13">
        <f>TRUNC(G251*D251,1)</f>
        <v>0</v>
      </c>
      <c r="I251" s="12">
        <f>일위대가목록!G44</f>
        <v>0</v>
      </c>
      <c r="J251" s="13">
        <f>TRUNC(I251*D251,1)</f>
        <v>0</v>
      </c>
      <c r="K251" s="12">
        <f>TRUNC(E251+G251+I251,1)</f>
        <v>0</v>
      </c>
      <c r="L251" s="13">
        <f>TRUNC(F251+H251+J251,1)</f>
        <v>0</v>
      </c>
      <c r="M251" s="8" t="s">
        <v>733</v>
      </c>
      <c r="N251" s="2" t="s">
        <v>577</v>
      </c>
      <c r="O251" s="2" t="s">
        <v>734</v>
      </c>
      <c r="P251" s="2" t="s">
        <v>63</v>
      </c>
      <c r="Q251" s="2" t="s">
        <v>64</v>
      </c>
      <c r="R251" s="2" t="s">
        <v>64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735</v>
      </c>
      <c r="AX251" s="2" t="s">
        <v>52</v>
      </c>
      <c r="AY251" s="2" t="s">
        <v>52</v>
      </c>
    </row>
    <row r="252" spans="1:51" ht="30" customHeight="1">
      <c r="A252" s="8" t="s">
        <v>347</v>
      </c>
      <c r="B252" s="8" t="s">
        <v>52</v>
      </c>
      <c r="C252" s="8" t="s">
        <v>52</v>
      </c>
      <c r="D252" s="9"/>
      <c r="E252" s="12"/>
      <c r="F252" s="13">
        <f>TRUNC(SUMIF(N250:N251, N249, F250:F251),0)</f>
        <v>0</v>
      </c>
      <c r="G252" s="12"/>
      <c r="H252" s="13">
        <f>TRUNC(SUMIF(N250:N251, N249, H250:H251),0)</f>
        <v>0</v>
      </c>
      <c r="I252" s="12"/>
      <c r="J252" s="13">
        <f>TRUNC(SUMIF(N250:N251, N249, J250:J251),0)</f>
        <v>0</v>
      </c>
      <c r="K252" s="12"/>
      <c r="L252" s="13">
        <f>F252+H252+J252</f>
        <v>0</v>
      </c>
      <c r="M252" s="8" t="s">
        <v>52</v>
      </c>
      <c r="N252" s="2" t="s">
        <v>72</v>
      </c>
      <c r="O252" s="2" t="s">
        <v>72</v>
      </c>
      <c r="P252" s="2" t="s">
        <v>52</v>
      </c>
      <c r="Q252" s="2" t="s">
        <v>52</v>
      </c>
      <c r="R252" s="2" t="s">
        <v>52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52</v>
      </c>
      <c r="AW252" s="2" t="s">
        <v>52</v>
      </c>
      <c r="AX252" s="2" t="s">
        <v>52</v>
      </c>
      <c r="AY252" s="2" t="s">
        <v>52</v>
      </c>
    </row>
    <row r="253" spans="1:51" ht="30" customHeight="1">
      <c r="A253" s="9"/>
      <c r="B253" s="9"/>
      <c r="C253" s="9"/>
      <c r="D253" s="9"/>
      <c r="E253" s="12"/>
      <c r="F253" s="13"/>
      <c r="G253" s="12"/>
      <c r="H253" s="13"/>
      <c r="I253" s="12"/>
      <c r="J253" s="13"/>
      <c r="K253" s="12"/>
      <c r="L253" s="13"/>
      <c r="M253" s="9"/>
    </row>
    <row r="254" spans="1:51" ht="30" customHeight="1">
      <c r="A254" s="108" t="s">
        <v>736</v>
      </c>
      <c r="B254" s="108"/>
      <c r="C254" s="108"/>
      <c r="D254" s="108"/>
      <c r="E254" s="109"/>
      <c r="F254" s="110"/>
      <c r="G254" s="109"/>
      <c r="H254" s="110"/>
      <c r="I254" s="109"/>
      <c r="J254" s="110"/>
      <c r="K254" s="109"/>
      <c r="L254" s="110"/>
      <c r="M254" s="108"/>
      <c r="N254" s="1" t="s">
        <v>713</v>
      </c>
    </row>
    <row r="255" spans="1:51" ht="30" customHeight="1">
      <c r="A255" s="8" t="s">
        <v>738</v>
      </c>
      <c r="B255" s="8" t="s">
        <v>739</v>
      </c>
      <c r="C255" s="8" t="s">
        <v>77</v>
      </c>
      <c r="D255" s="9">
        <v>1</v>
      </c>
      <c r="E255" s="12">
        <f>일위대가목록!E45</f>
        <v>0</v>
      </c>
      <c r="F255" s="13">
        <f>TRUNC(E255*D255,1)</f>
        <v>0</v>
      </c>
      <c r="G255" s="12">
        <f>일위대가목록!F45</f>
        <v>0</v>
      </c>
      <c r="H255" s="13">
        <f>TRUNC(G255*D255,1)</f>
        <v>0</v>
      </c>
      <c r="I255" s="12">
        <f>일위대가목록!G45</f>
        <v>0</v>
      </c>
      <c r="J255" s="13">
        <f>TRUNC(I255*D255,1)</f>
        <v>0</v>
      </c>
      <c r="K255" s="12">
        <f>TRUNC(E255+G255+I255,1)</f>
        <v>0</v>
      </c>
      <c r="L255" s="13">
        <f>TRUNC(F255+H255+J255,1)</f>
        <v>0</v>
      </c>
      <c r="M255" s="8" t="s">
        <v>740</v>
      </c>
      <c r="N255" s="2" t="s">
        <v>713</v>
      </c>
      <c r="O255" s="2" t="s">
        <v>741</v>
      </c>
      <c r="P255" s="2" t="s">
        <v>63</v>
      </c>
      <c r="Q255" s="2" t="s">
        <v>64</v>
      </c>
      <c r="R255" s="2" t="s">
        <v>64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52</v>
      </c>
      <c r="AW255" s="2" t="s">
        <v>742</v>
      </c>
      <c r="AX255" s="2" t="s">
        <v>52</v>
      </c>
      <c r="AY255" s="2" t="s">
        <v>52</v>
      </c>
    </row>
    <row r="256" spans="1:51" ht="30" customHeight="1">
      <c r="A256" s="8" t="s">
        <v>743</v>
      </c>
      <c r="B256" s="8" t="s">
        <v>744</v>
      </c>
      <c r="C256" s="8" t="s">
        <v>77</v>
      </c>
      <c r="D256" s="9">
        <v>1</v>
      </c>
      <c r="E256" s="12">
        <f>일위대가목록!E46</f>
        <v>0</v>
      </c>
      <c r="F256" s="13">
        <f>TRUNC(E256*D256,1)</f>
        <v>0</v>
      </c>
      <c r="G256" s="12">
        <f>일위대가목록!F46</f>
        <v>0</v>
      </c>
      <c r="H256" s="13">
        <f>TRUNC(G256*D256,1)</f>
        <v>0</v>
      </c>
      <c r="I256" s="12">
        <f>일위대가목록!G46</f>
        <v>0</v>
      </c>
      <c r="J256" s="13">
        <f>TRUNC(I256*D256,1)</f>
        <v>0</v>
      </c>
      <c r="K256" s="12">
        <f>TRUNC(E256+G256+I256,1)</f>
        <v>0</v>
      </c>
      <c r="L256" s="13">
        <f>TRUNC(F256+H256+J256,1)</f>
        <v>0</v>
      </c>
      <c r="M256" s="8" t="s">
        <v>745</v>
      </c>
      <c r="N256" s="2" t="s">
        <v>713</v>
      </c>
      <c r="O256" s="2" t="s">
        <v>746</v>
      </c>
      <c r="P256" s="2" t="s">
        <v>63</v>
      </c>
      <c r="Q256" s="2" t="s">
        <v>64</v>
      </c>
      <c r="R256" s="2" t="s">
        <v>64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747</v>
      </c>
      <c r="AX256" s="2" t="s">
        <v>52</v>
      </c>
      <c r="AY256" s="2" t="s">
        <v>52</v>
      </c>
    </row>
    <row r="257" spans="1:51" ht="30" customHeight="1">
      <c r="A257" s="8" t="s">
        <v>347</v>
      </c>
      <c r="B257" s="8" t="s">
        <v>52</v>
      </c>
      <c r="C257" s="8" t="s">
        <v>52</v>
      </c>
      <c r="D257" s="9"/>
      <c r="E257" s="12"/>
      <c r="F257" s="13">
        <f>TRUNC(SUMIF(N255:N256, N254, F255:F256),0)</f>
        <v>0</v>
      </c>
      <c r="G257" s="12"/>
      <c r="H257" s="13">
        <f>TRUNC(SUMIF(N255:N256, N254, H255:H256),0)</f>
        <v>0</v>
      </c>
      <c r="I257" s="12"/>
      <c r="J257" s="13">
        <f>TRUNC(SUMIF(N255:N256, N254, J255:J256),0)</f>
        <v>0</v>
      </c>
      <c r="K257" s="12"/>
      <c r="L257" s="13">
        <f>F257+H257+J257</f>
        <v>0</v>
      </c>
      <c r="M257" s="8" t="s">
        <v>52</v>
      </c>
      <c r="N257" s="2" t="s">
        <v>72</v>
      </c>
      <c r="O257" s="2" t="s">
        <v>72</v>
      </c>
      <c r="P257" s="2" t="s">
        <v>52</v>
      </c>
      <c r="Q257" s="2" t="s">
        <v>52</v>
      </c>
      <c r="R257" s="2" t="s">
        <v>52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52</v>
      </c>
      <c r="AX257" s="2" t="s">
        <v>52</v>
      </c>
      <c r="AY257" s="2" t="s">
        <v>52</v>
      </c>
    </row>
    <row r="258" spans="1:51" ht="30" customHeight="1">
      <c r="A258" s="9"/>
      <c r="B258" s="9"/>
      <c r="C258" s="9"/>
      <c r="D258" s="9"/>
      <c r="E258" s="12"/>
      <c r="F258" s="13"/>
      <c r="G258" s="12"/>
      <c r="H258" s="13"/>
      <c r="I258" s="12"/>
      <c r="J258" s="13"/>
      <c r="K258" s="12"/>
      <c r="L258" s="13"/>
      <c r="M258" s="9"/>
    </row>
    <row r="259" spans="1:51" ht="30" customHeight="1">
      <c r="A259" s="108" t="s">
        <v>748</v>
      </c>
      <c r="B259" s="108"/>
      <c r="C259" s="108"/>
      <c r="D259" s="108"/>
      <c r="E259" s="109"/>
      <c r="F259" s="110"/>
      <c r="G259" s="109"/>
      <c r="H259" s="110"/>
      <c r="I259" s="109"/>
      <c r="J259" s="110"/>
      <c r="K259" s="109"/>
      <c r="L259" s="110"/>
      <c r="M259" s="108"/>
      <c r="N259" s="1" t="s">
        <v>720</v>
      </c>
    </row>
    <row r="260" spans="1:51" ht="30" customHeight="1">
      <c r="A260" s="8" t="s">
        <v>750</v>
      </c>
      <c r="B260" s="8" t="s">
        <v>323</v>
      </c>
      <c r="C260" s="8" t="s">
        <v>324</v>
      </c>
      <c r="D260" s="9">
        <v>2.4E-2</v>
      </c>
      <c r="E260" s="12">
        <f>단가대비표!O85</f>
        <v>0</v>
      </c>
      <c r="F260" s="13">
        <f>TRUNC(E260*D260,1)</f>
        <v>0</v>
      </c>
      <c r="G260" s="12">
        <f>단가대비표!P85</f>
        <v>0</v>
      </c>
      <c r="H260" s="13">
        <f>TRUNC(G260*D260,1)</f>
        <v>0</v>
      </c>
      <c r="I260" s="12">
        <f>단가대비표!V85</f>
        <v>0</v>
      </c>
      <c r="J260" s="13">
        <f>TRUNC(I260*D260,1)</f>
        <v>0</v>
      </c>
      <c r="K260" s="12">
        <f t="shared" ref="K260:L262" si="41">TRUNC(E260+G260+I260,1)</f>
        <v>0</v>
      </c>
      <c r="L260" s="13">
        <f t="shared" si="41"/>
        <v>0</v>
      </c>
      <c r="M260" s="8" t="s">
        <v>52</v>
      </c>
      <c r="N260" s="2" t="s">
        <v>720</v>
      </c>
      <c r="O260" s="2" t="s">
        <v>751</v>
      </c>
      <c r="P260" s="2" t="s">
        <v>64</v>
      </c>
      <c r="Q260" s="2" t="s">
        <v>64</v>
      </c>
      <c r="R260" s="2" t="s">
        <v>63</v>
      </c>
      <c r="S260" s="3"/>
      <c r="T260" s="3"/>
      <c r="U260" s="3"/>
      <c r="V260" s="3">
        <v>1</v>
      </c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52</v>
      </c>
      <c r="AW260" s="2" t="s">
        <v>752</v>
      </c>
      <c r="AX260" s="2" t="s">
        <v>52</v>
      </c>
      <c r="AY260" s="2" t="s">
        <v>52</v>
      </c>
    </row>
    <row r="261" spans="1:51" ht="30" customHeight="1">
      <c r="A261" s="8" t="s">
        <v>327</v>
      </c>
      <c r="B261" s="8" t="s">
        <v>323</v>
      </c>
      <c r="C261" s="8" t="s">
        <v>324</v>
      </c>
      <c r="D261" s="9">
        <v>8.9999999999999993E-3</v>
      </c>
      <c r="E261" s="12">
        <f>단가대비표!O78</f>
        <v>0</v>
      </c>
      <c r="F261" s="13">
        <f>TRUNC(E261*D261,1)</f>
        <v>0</v>
      </c>
      <c r="G261" s="12">
        <f>단가대비표!P78</f>
        <v>0</v>
      </c>
      <c r="H261" s="13">
        <f>TRUNC(G261*D261,1)</f>
        <v>0</v>
      </c>
      <c r="I261" s="12">
        <f>단가대비표!V78</f>
        <v>0</v>
      </c>
      <c r="J261" s="13">
        <f>TRUNC(I261*D261,1)</f>
        <v>0</v>
      </c>
      <c r="K261" s="12">
        <f t="shared" si="41"/>
        <v>0</v>
      </c>
      <c r="L261" s="13">
        <f t="shared" si="41"/>
        <v>0</v>
      </c>
      <c r="M261" s="8" t="s">
        <v>52</v>
      </c>
      <c r="N261" s="2" t="s">
        <v>720</v>
      </c>
      <c r="O261" s="2" t="s">
        <v>328</v>
      </c>
      <c r="P261" s="2" t="s">
        <v>64</v>
      </c>
      <c r="Q261" s="2" t="s">
        <v>64</v>
      </c>
      <c r="R261" s="2" t="s">
        <v>63</v>
      </c>
      <c r="S261" s="3"/>
      <c r="T261" s="3"/>
      <c r="U261" s="3"/>
      <c r="V261" s="3">
        <v>1</v>
      </c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52</v>
      </c>
      <c r="AW261" s="2" t="s">
        <v>753</v>
      </c>
      <c r="AX261" s="2" t="s">
        <v>52</v>
      </c>
      <c r="AY261" s="2" t="s">
        <v>52</v>
      </c>
    </row>
    <row r="262" spans="1:51" ht="30" customHeight="1">
      <c r="A262" s="8" t="s">
        <v>330</v>
      </c>
      <c r="B262" s="8" t="s">
        <v>754</v>
      </c>
      <c r="C262" s="8" t="s">
        <v>332</v>
      </c>
      <c r="D262" s="9">
        <v>1</v>
      </c>
      <c r="E262" s="12">
        <v>0</v>
      </c>
      <c r="F262" s="13">
        <f>TRUNC(E262*D262,1)</f>
        <v>0</v>
      </c>
      <c r="G262" s="12">
        <v>0</v>
      </c>
      <c r="H262" s="13">
        <f>TRUNC(G262*D262,1)</f>
        <v>0</v>
      </c>
      <c r="I262" s="12">
        <f>TRUNC(SUMIF(V260:V262, RIGHTB(O262, 1), H260:H262)*U262, 2)</f>
        <v>0</v>
      </c>
      <c r="J262" s="13">
        <f>TRUNC(I262*D262,1)</f>
        <v>0</v>
      </c>
      <c r="K262" s="12">
        <f t="shared" si="41"/>
        <v>0</v>
      </c>
      <c r="L262" s="13">
        <f t="shared" si="41"/>
        <v>0</v>
      </c>
      <c r="M262" s="8" t="s">
        <v>52</v>
      </c>
      <c r="N262" s="2" t="s">
        <v>720</v>
      </c>
      <c r="O262" s="2" t="s">
        <v>333</v>
      </c>
      <c r="P262" s="2" t="s">
        <v>64</v>
      </c>
      <c r="Q262" s="2" t="s">
        <v>64</v>
      </c>
      <c r="R262" s="2" t="s">
        <v>64</v>
      </c>
      <c r="S262" s="3">
        <v>1</v>
      </c>
      <c r="T262" s="3">
        <v>2</v>
      </c>
      <c r="U262" s="3">
        <v>0.04</v>
      </c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755</v>
      </c>
      <c r="AX262" s="2" t="s">
        <v>52</v>
      </c>
      <c r="AY262" s="2" t="s">
        <v>52</v>
      </c>
    </row>
    <row r="263" spans="1:51" ht="30" customHeight="1">
      <c r="A263" s="8" t="s">
        <v>347</v>
      </c>
      <c r="B263" s="8" t="s">
        <v>52</v>
      </c>
      <c r="C263" s="8" t="s">
        <v>52</v>
      </c>
      <c r="D263" s="9"/>
      <c r="E263" s="12"/>
      <c r="F263" s="13">
        <f>TRUNC(SUMIF(N260:N262, N259, F260:F262),0)</f>
        <v>0</v>
      </c>
      <c r="G263" s="12"/>
      <c r="H263" s="13">
        <f>TRUNC(SUMIF(N260:N262, N259, H260:H262),0)</f>
        <v>0</v>
      </c>
      <c r="I263" s="12"/>
      <c r="J263" s="13">
        <f>TRUNC(SUMIF(N260:N262, N259, J260:J262),0)</f>
        <v>0</v>
      </c>
      <c r="K263" s="12"/>
      <c r="L263" s="13">
        <f>F263+H263+J263</f>
        <v>0</v>
      </c>
      <c r="M263" s="8" t="s">
        <v>52</v>
      </c>
      <c r="N263" s="2" t="s">
        <v>72</v>
      </c>
      <c r="O263" s="2" t="s">
        <v>72</v>
      </c>
      <c r="P263" s="2" t="s">
        <v>52</v>
      </c>
      <c r="Q263" s="2" t="s">
        <v>52</v>
      </c>
      <c r="R263" s="2" t="s">
        <v>52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52</v>
      </c>
      <c r="AW263" s="2" t="s">
        <v>52</v>
      </c>
      <c r="AX263" s="2" t="s">
        <v>52</v>
      </c>
      <c r="AY263" s="2" t="s">
        <v>52</v>
      </c>
    </row>
    <row r="264" spans="1:51" ht="30" customHeight="1">
      <c r="A264" s="9"/>
      <c r="B264" s="9"/>
      <c r="C264" s="9"/>
      <c r="D264" s="9"/>
      <c r="E264" s="12"/>
      <c r="F264" s="13"/>
      <c r="G264" s="12"/>
      <c r="H264" s="13"/>
      <c r="I264" s="12"/>
      <c r="J264" s="13"/>
      <c r="K264" s="12"/>
      <c r="L264" s="13"/>
      <c r="M264" s="9"/>
    </row>
    <row r="265" spans="1:51" ht="30" customHeight="1">
      <c r="A265" s="108" t="s">
        <v>756</v>
      </c>
      <c r="B265" s="108"/>
      <c r="C265" s="108"/>
      <c r="D265" s="108"/>
      <c r="E265" s="109"/>
      <c r="F265" s="110"/>
      <c r="G265" s="109"/>
      <c r="H265" s="110"/>
      <c r="I265" s="109"/>
      <c r="J265" s="110"/>
      <c r="K265" s="109"/>
      <c r="L265" s="110"/>
      <c r="M265" s="108"/>
      <c r="N265" s="1" t="s">
        <v>730</v>
      </c>
    </row>
    <row r="266" spans="1:51" ht="30" customHeight="1">
      <c r="A266" s="8" t="s">
        <v>757</v>
      </c>
      <c r="B266" s="8" t="s">
        <v>758</v>
      </c>
      <c r="C266" s="8" t="s">
        <v>478</v>
      </c>
      <c r="D266" s="9">
        <v>1.5709999999999998E-2</v>
      </c>
      <c r="E266" s="12">
        <f>단가대비표!O17</f>
        <v>0</v>
      </c>
      <c r="F266" s="13">
        <f t="shared" ref="F266:F275" si="42">TRUNC(E266*D266,1)</f>
        <v>0</v>
      </c>
      <c r="G266" s="12">
        <f>단가대비표!P17</f>
        <v>0</v>
      </c>
      <c r="H266" s="13">
        <f t="shared" ref="H266:H275" si="43">TRUNC(G266*D266,1)</f>
        <v>0</v>
      </c>
      <c r="I266" s="12">
        <f>단가대비표!V17</f>
        <v>0</v>
      </c>
      <c r="J266" s="13">
        <f t="shared" ref="J266:J275" si="44">TRUNC(I266*D266,1)</f>
        <v>0</v>
      </c>
      <c r="K266" s="12">
        <f t="shared" ref="K266:K275" si="45">TRUNC(E266+G266+I266,1)</f>
        <v>0</v>
      </c>
      <c r="L266" s="13">
        <f t="shared" ref="L266:L275" si="46">TRUNC(F266+H266+J266,1)</f>
        <v>0</v>
      </c>
      <c r="M266" s="8" t="s">
        <v>52</v>
      </c>
      <c r="N266" s="2" t="s">
        <v>730</v>
      </c>
      <c r="O266" s="2" t="s">
        <v>759</v>
      </c>
      <c r="P266" s="2" t="s">
        <v>64</v>
      </c>
      <c r="Q266" s="2" t="s">
        <v>64</v>
      </c>
      <c r="R266" s="2" t="s">
        <v>63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760</v>
      </c>
      <c r="AX266" s="2" t="s">
        <v>52</v>
      </c>
      <c r="AY266" s="2" t="s">
        <v>52</v>
      </c>
    </row>
    <row r="267" spans="1:51" ht="30" customHeight="1">
      <c r="A267" s="8" t="s">
        <v>761</v>
      </c>
      <c r="B267" s="8" t="s">
        <v>762</v>
      </c>
      <c r="C267" s="8" t="s">
        <v>607</v>
      </c>
      <c r="D267" s="9">
        <v>5.3550000000000004</v>
      </c>
      <c r="E267" s="12">
        <f>단가대비표!O14</f>
        <v>0</v>
      </c>
      <c r="F267" s="13">
        <f t="shared" si="42"/>
        <v>0</v>
      </c>
      <c r="G267" s="12">
        <f>단가대비표!P14</f>
        <v>0</v>
      </c>
      <c r="H267" s="13">
        <f t="shared" si="43"/>
        <v>0</v>
      </c>
      <c r="I267" s="12">
        <f>단가대비표!V14</f>
        <v>0</v>
      </c>
      <c r="J267" s="13">
        <f t="shared" si="44"/>
        <v>0</v>
      </c>
      <c r="K267" s="12">
        <f t="shared" si="45"/>
        <v>0</v>
      </c>
      <c r="L267" s="13">
        <f t="shared" si="46"/>
        <v>0</v>
      </c>
      <c r="M267" s="8" t="s">
        <v>763</v>
      </c>
      <c r="N267" s="2" t="s">
        <v>730</v>
      </c>
      <c r="O267" s="2" t="s">
        <v>764</v>
      </c>
      <c r="P267" s="2" t="s">
        <v>64</v>
      </c>
      <c r="Q267" s="2" t="s">
        <v>64</v>
      </c>
      <c r="R267" s="2" t="s">
        <v>63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52</v>
      </c>
      <c r="AW267" s="2" t="s">
        <v>765</v>
      </c>
      <c r="AX267" s="2" t="s">
        <v>52</v>
      </c>
      <c r="AY267" s="2" t="s">
        <v>52</v>
      </c>
    </row>
    <row r="268" spans="1:51" ht="30" customHeight="1">
      <c r="A268" s="8" t="s">
        <v>766</v>
      </c>
      <c r="B268" s="8" t="s">
        <v>767</v>
      </c>
      <c r="C268" s="8" t="s">
        <v>478</v>
      </c>
      <c r="D268" s="9">
        <v>2.3999999999999998E-3</v>
      </c>
      <c r="E268" s="12">
        <f>단가대비표!O16</f>
        <v>0</v>
      </c>
      <c r="F268" s="13">
        <f t="shared" si="42"/>
        <v>0</v>
      </c>
      <c r="G268" s="12">
        <f>단가대비표!P16</f>
        <v>0</v>
      </c>
      <c r="H268" s="13">
        <f t="shared" si="43"/>
        <v>0</v>
      </c>
      <c r="I268" s="12">
        <f>단가대비표!V16</f>
        <v>0</v>
      </c>
      <c r="J268" s="13">
        <f t="shared" si="44"/>
        <v>0</v>
      </c>
      <c r="K268" s="12">
        <f t="shared" si="45"/>
        <v>0</v>
      </c>
      <c r="L268" s="13">
        <f t="shared" si="46"/>
        <v>0</v>
      </c>
      <c r="M268" s="8" t="s">
        <v>52</v>
      </c>
      <c r="N268" s="2" t="s">
        <v>730</v>
      </c>
      <c r="O268" s="2" t="s">
        <v>768</v>
      </c>
      <c r="P268" s="2" t="s">
        <v>64</v>
      </c>
      <c r="Q268" s="2" t="s">
        <v>64</v>
      </c>
      <c r="R268" s="2" t="s">
        <v>63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52</v>
      </c>
      <c r="AW268" s="2" t="s">
        <v>769</v>
      </c>
      <c r="AX268" s="2" t="s">
        <v>52</v>
      </c>
      <c r="AY268" s="2" t="s">
        <v>52</v>
      </c>
    </row>
    <row r="269" spans="1:51" ht="30" customHeight="1">
      <c r="A269" s="8" t="s">
        <v>770</v>
      </c>
      <c r="B269" s="8" t="s">
        <v>771</v>
      </c>
      <c r="C269" s="8" t="s">
        <v>337</v>
      </c>
      <c r="D269" s="9">
        <v>1.771E-2</v>
      </c>
      <c r="E269" s="12">
        <f>일위대가목록!E47</f>
        <v>0</v>
      </c>
      <c r="F269" s="13">
        <f t="shared" si="42"/>
        <v>0</v>
      </c>
      <c r="G269" s="12">
        <f>일위대가목록!F47</f>
        <v>0</v>
      </c>
      <c r="H269" s="13">
        <f t="shared" si="43"/>
        <v>0</v>
      </c>
      <c r="I269" s="12">
        <f>일위대가목록!G47</f>
        <v>0</v>
      </c>
      <c r="J269" s="13">
        <f t="shared" si="44"/>
        <v>0</v>
      </c>
      <c r="K269" s="12">
        <f t="shared" si="45"/>
        <v>0</v>
      </c>
      <c r="L269" s="13">
        <f t="shared" si="46"/>
        <v>0</v>
      </c>
      <c r="M269" s="8" t="s">
        <v>772</v>
      </c>
      <c r="N269" s="2" t="s">
        <v>730</v>
      </c>
      <c r="O269" s="2" t="s">
        <v>773</v>
      </c>
      <c r="P269" s="2" t="s">
        <v>63</v>
      </c>
      <c r="Q269" s="2" t="s">
        <v>64</v>
      </c>
      <c r="R269" s="2" t="s">
        <v>64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52</v>
      </c>
      <c r="AW269" s="2" t="s">
        <v>774</v>
      </c>
      <c r="AX269" s="2" t="s">
        <v>52</v>
      </c>
      <c r="AY269" s="2" t="s">
        <v>52</v>
      </c>
    </row>
    <row r="270" spans="1:51" ht="30" customHeight="1">
      <c r="A270" s="8" t="s">
        <v>775</v>
      </c>
      <c r="B270" s="8" t="s">
        <v>776</v>
      </c>
      <c r="C270" s="8" t="s">
        <v>777</v>
      </c>
      <c r="D270" s="9">
        <v>0.1071</v>
      </c>
      <c r="E270" s="12">
        <f>단가대비표!O77</f>
        <v>0</v>
      </c>
      <c r="F270" s="13">
        <f t="shared" si="42"/>
        <v>0</v>
      </c>
      <c r="G270" s="12">
        <f>단가대비표!P77</f>
        <v>0</v>
      </c>
      <c r="H270" s="13">
        <f t="shared" si="43"/>
        <v>0</v>
      </c>
      <c r="I270" s="12">
        <f>단가대비표!V77</f>
        <v>0</v>
      </c>
      <c r="J270" s="13">
        <f t="shared" si="44"/>
        <v>0</v>
      </c>
      <c r="K270" s="12">
        <f t="shared" si="45"/>
        <v>0</v>
      </c>
      <c r="L270" s="13">
        <f t="shared" si="46"/>
        <v>0</v>
      </c>
      <c r="M270" s="8" t="s">
        <v>52</v>
      </c>
      <c r="N270" s="2" t="s">
        <v>730</v>
      </c>
      <c r="O270" s="2" t="s">
        <v>778</v>
      </c>
      <c r="P270" s="2" t="s">
        <v>64</v>
      </c>
      <c r="Q270" s="2" t="s">
        <v>64</v>
      </c>
      <c r="R270" s="2" t="s">
        <v>63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779</v>
      </c>
      <c r="AX270" s="2" t="s">
        <v>52</v>
      </c>
      <c r="AY270" s="2" t="s">
        <v>52</v>
      </c>
    </row>
    <row r="271" spans="1:51" ht="30" customHeight="1">
      <c r="A271" s="8" t="s">
        <v>780</v>
      </c>
      <c r="B271" s="8" t="s">
        <v>323</v>
      </c>
      <c r="C271" s="8" t="s">
        <v>324</v>
      </c>
      <c r="D271" s="9">
        <v>2.18E-2</v>
      </c>
      <c r="E271" s="12">
        <f>단가대비표!O81</f>
        <v>0</v>
      </c>
      <c r="F271" s="13">
        <f t="shared" si="42"/>
        <v>0</v>
      </c>
      <c r="G271" s="12">
        <f>단가대비표!P81</f>
        <v>0</v>
      </c>
      <c r="H271" s="13">
        <f t="shared" si="43"/>
        <v>0</v>
      </c>
      <c r="I271" s="12">
        <f>단가대비표!V81</f>
        <v>0</v>
      </c>
      <c r="J271" s="13">
        <f t="shared" si="44"/>
        <v>0</v>
      </c>
      <c r="K271" s="12">
        <f t="shared" si="45"/>
        <v>0</v>
      </c>
      <c r="L271" s="13">
        <f t="shared" si="46"/>
        <v>0</v>
      </c>
      <c r="M271" s="8" t="s">
        <v>52</v>
      </c>
      <c r="N271" s="2" t="s">
        <v>730</v>
      </c>
      <c r="O271" s="2" t="s">
        <v>781</v>
      </c>
      <c r="P271" s="2" t="s">
        <v>64</v>
      </c>
      <c r="Q271" s="2" t="s">
        <v>64</v>
      </c>
      <c r="R271" s="2" t="s">
        <v>63</v>
      </c>
      <c r="S271" s="3"/>
      <c r="T271" s="3"/>
      <c r="U271" s="3"/>
      <c r="V271" s="3">
        <v>1</v>
      </c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782</v>
      </c>
      <c r="AX271" s="2" t="s">
        <v>52</v>
      </c>
      <c r="AY271" s="2" t="s">
        <v>52</v>
      </c>
    </row>
    <row r="272" spans="1:51" ht="30" customHeight="1">
      <c r="A272" s="8" t="s">
        <v>327</v>
      </c>
      <c r="B272" s="8" t="s">
        <v>323</v>
      </c>
      <c r="C272" s="8" t="s">
        <v>324</v>
      </c>
      <c r="D272" s="9">
        <v>5.5999999999999995E-4</v>
      </c>
      <c r="E272" s="12">
        <f>단가대비표!O78</f>
        <v>0</v>
      </c>
      <c r="F272" s="13">
        <f t="shared" si="42"/>
        <v>0</v>
      </c>
      <c r="G272" s="12">
        <f>단가대비표!P78</f>
        <v>0</v>
      </c>
      <c r="H272" s="13">
        <f t="shared" si="43"/>
        <v>0</v>
      </c>
      <c r="I272" s="12">
        <f>단가대비표!V78</f>
        <v>0</v>
      </c>
      <c r="J272" s="13">
        <f t="shared" si="44"/>
        <v>0</v>
      </c>
      <c r="K272" s="12">
        <f t="shared" si="45"/>
        <v>0</v>
      </c>
      <c r="L272" s="13">
        <f t="shared" si="46"/>
        <v>0</v>
      </c>
      <c r="M272" s="8" t="s">
        <v>52</v>
      </c>
      <c r="N272" s="2" t="s">
        <v>730</v>
      </c>
      <c r="O272" s="2" t="s">
        <v>328</v>
      </c>
      <c r="P272" s="2" t="s">
        <v>64</v>
      </c>
      <c r="Q272" s="2" t="s">
        <v>64</v>
      </c>
      <c r="R272" s="2" t="s">
        <v>63</v>
      </c>
      <c r="S272" s="3"/>
      <c r="T272" s="3"/>
      <c r="U272" s="3"/>
      <c r="V272" s="3">
        <v>1</v>
      </c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783</v>
      </c>
      <c r="AX272" s="2" t="s">
        <v>52</v>
      </c>
      <c r="AY272" s="2" t="s">
        <v>52</v>
      </c>
    </row>
    <row r="273" spans="1:51" ht="30" customHeight="1">
      <c r="A273" s="8" t="s">
        <v>784</v>
      </c>
      <c r="B273" s="8" t="s">
        <v>323</v>
      </c>
      <c r="C273" s="8" t="s">
        <v>324</v>
      </c>
      <c r="D273" s="9">
        <v>2.2100000000000002E-3</v>
      </c>
      <c r="E273" s="12">
        <f>단가대비표!O83</f>
        <v>0</v>
      </c>
      <c r="F273" s="13">
        <f t="shared" si="42"/>
        <v>0</v>
      </c>
      <c r="G273" s="12">
        <f>단가대비표!P83</f>
        <v>0</v>
      </c>
      <c r="H273" s="13">
        <f t="shared" si="43"/>
        <v>0</v>
      </c>
      <c r="I273" s="12">
        <f>단가대비표!V83</f>
        <v>0</v>
      </c>
      <c r="J273" s="13">
        <f t="shared" si="44"/>
        <v>0</v>
      </c>
      <c r="K273" s="12">
        <f t="shared" si="45"/>
        <v>0</v>
      </c>
      <c r="L273" s="13">
        <f t="shared" si="46"/>
        <v>0</v>
      </c>
      <c r="M273" s="8" t="s">
        <v>52</v>
      </c>
      <c r="N273" s="2" t="s">
        <v>730</v>
      </c>
      <c r="O273" s="2" t="s">
        <v>785</v>
      </c>
      <c r="P273" s="2" t="s">
        <v>64</v>
      </c>
      <c r="Q273" s="2" t="s">
        <v>64</v>
      </c>
      <c r="R273" s="2" t="s">
        <v>63</v>
      </c>
      <c r="S273" s="3"/>
      <c r="T273" s="3"/>
      <c r="U273" s="3"/>
      <c r="V273" s="3">
        <v>1</v>
      </c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52</v>
      </c>
      <c r="AW273" s="2" t="s">
        <v>786</v>
      </c>
      <c r="AX273" s="2" t="s">
        <v>52</v>
      </c>
      <c r="AY273" s="2" t="s">
        <v>52</v>
      </c>
    </row>
    <row r="274" spans="1:51" ht="30" customHeight="1">
      <c r="A274" s="8" t="s">
        <v>787</v>
      </c>
      <c r="B274" s="8" t="s">
        <v>323</v>
      </c>
      <c r="C274" s="8" t="s">
        <v>324</v>
      </c>
      <c r="D274" s="9">
        <v>6.3000000000000003E-4</v>
      </c>
      <c r="E274" s="12">
        <f>단가대비표!O79</f>
        <v>0</v>
      </c>
      <c r="F274" s="13">
        <f t="shared" si="42"/>
        <v>0</v>
      </c>
      <c r="G274" s="12">
        <f>단가대비표!P79</f>
        <v>0</v>
      </c>
      <c r="H274" s="13">
        <f t="shared" si="43"/>
        <v>0</v>
      </c>
      <c r="I274" s="12">
        <f>단가대비표!V79</f>
        <v>0</v>
      </c>
      <c r="J274" s="13">
        <f t="shared" si="44"/>
        <v>0</v>
      </c>
      <c r="K274" s="12">
        <f t="shared" si="45"/>
        <v>0</v>
      </c>
      <c r="L274" s="13">
        <f t="shared" si="46"/>
        <v>0</v>
      </c>
      <c r="M274" s="8" t="s">
        <v>52</v>
      </c>
      <c r="N274" s="2" t="s">
        <v>730</v>
      </c>
      <c r="O274" s="2" t="s">
        <v>788</v>
      </c>
      <c r="P274" s="2" t="s">
        <v>64</v>
      </c>
      <c r="Q274" s="2" t="s">
        <v>64</v>
      </c>
      <c r="R274" s="2" t="s">
        <v>63</v>
      </c>
      <c r="S274" s="3"/>
      <c r="T274" s="3"/>
      <c r="U274" s="3"/>
      <c r="V274" s="3">
        <v>1</v>
      </c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2" t="s">
        <v>52</v>
      </c>
      <c r="AW274" s="2" t="s">
        <v>789</v>
      </c>
      <c r="AX274" s="2" t="s">
        <v>52</v>
      </c>
      <c r="AY274" s="2" t="s">
        <v>52</v>
      </c>
    </row>
    <row r="275" spans="1:51" ht="30" customHeight="1">
      <c r="A275" s="8" t="s">
        <v>330</v>
      </c>
      <c r="B275" s="8" t="s">
        <v>563</v>
      </c>
      <c r="C275" s="8" t="s">
        <v>332</v>
      </c>
      <c r="D275" s="9">
        <v>1</v>
      </c>
      <c r="E275" s="12">
        <v>0</v>
      </c>
      <c r="F275" s="13">
        <f t="shared" si="42"/>
        <v>0</v>
      </c>
      <c r="G275" s="12">
        <v>0</v>
      </c>
      <c r="H275" s="13">
        <f t="shared" si="43"/>
        <v>0</v>
      </c>
      <c r="I275" s="12">
        <f>TRUNC(SUMIF(V266:V275, RIGHTB(O275, 1), H266:H275)*U275, 2)</f>
        <v>0</v>
      </c>
      <c r="J275" s="13">
        <f t="shared" si="44"/>
        <v>0</v>
      </c>
      <c r="K275" s="12">
        <f t="shared" si="45"/>
        <v>0</v>
      </c>
      <c r="L275" s="13">
        <f t="shared" si="46"/>
        <v>0</v>
      </c>
      <c r="M275" s="8" t="s">
        <v>52</v>
      </c>
      <c r="N275" s="2" t="s">
        <v>730</v>
      </c>
      <c r="O275" s="2" t="s">
        <v>333</v>
      </c>
      <c r="P275" s="2" t="s">
        <v>64</v>
      </c>
      <c r="Q275" s="2" t="s">
        <v>64</v>
      </c>
      <c r="R275" s="2" t="s">
        <v>64</v>
      </c>
      <c r="S275" s="3">
        <v>1</v>
      </c>
      <c r="T275" s="3">
        <v>2</v>
      </c>
      <c r="U275" s="3">
        <v>0.03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52</v>
      </c>
      <c r="AW275" s="2" t="s">
        <v>790</v>
      </c>
      <c r="AX275" s="2" t="s">
        <v>52</v>
      </c>
      <c r="AY275" s="2" t="s">
        <v>52</v>
      </c>
    </row>
    <row r="276" spans="1:51" ht="30" customHeight="1">
      <c r="A276" s="8" t="s">
        <v>347</v>
      </c>
      <c r="B276" s="8" t="s">
        <v>52</v>
      </c>
      <c r="C276" s="8" t="s">
        <v>52</v>
      </c>
      <c r="D276" s="9"/>
      <c r="E276" s="12"/>
      <c r="F276" s="13">
        <f>TRUNC(SUMIF(N266:N275, N265, F266:F275),0)</f>
        <v>0</v>
      </c>
      <c r="G276" s="12"/>
      <c r="H276" s="13">
        <f>TRUNC(SUMIF(N266:N275, N265, H266:H275),0)</f>
        <v>0</v>
      </c>
      <c r="I276" s="12"/>
      <c r="J276" s="13">
        <f>TRUNC(SUMIF(N266:N275, N265, J266:J275),0)</f>
        <v>0</v>
      </c>
      <c r="K276" s="12"/>
      <c r="L276" s="13">
        <f>F276+H276+J276</f>
        <v>0</v>
      </c>
      <c r="M276" s="8" t="s">
        <v>52</v>
      </c>
      <c r="N276" s="2" t="s">
        <v>72</v>
      </c>
      <c r="O276" s="2" t="s">
        <v>72</v>
      </c>
      <c r="P276" s="2" t="s">
        <v>52</v>
      </c>
      <c r="Q276" s="2" t="s">
        <v>52</v>
      </c>
      <c r="R276" s="2" t="s">
        <v>52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52</v>
      </c>
      <c r="AX276" s="2" t="s">
        <v>52</v>
      </c>
      <c r="AY276" s="2" t="s">
        <v>52</v>
      </c>
    </row>
    <row r="277" spans="1:51" ht="30" customHeight="1">
      <c r="A277" s="9"/>
      <c r="B277" s="9"/>
      <c r="C277" s="9"/>
      <c r="D277" s="9"/>
      <c r="E277" s="12"/>
      <c r="F277" s="13"/>
      <c r="G277" s="12"/>
      <c r="H277" s="13"/>
      <c r="I277" s="12"/>
      <c r="J277" s="13"/>
      <c r="K277" s="12"/>
      <c r="L277" s="13"/>
      <c r="M277" s="9"/>
    </row>
    <row r="278" spans="1:51" ht="30" customHeight="1">
      <c r="A278" s="108" t="s">
        <v>791</v>
      </c>
      <c r="B278" s="108"/>
      <c r="C278" s="108"/>
      <c r="D278" s="108"/>
      <c r="E278" s="109"/>
      <c r="F278" s="110"/>
      <c r="G278" s="109"/>
      <c r="H278" s="110"/>
      <c r="I278" s="109"/>
      <c r="J278" s="110"/>
      <c r="K278" s="109"/>
      <c r="L278" s="110"/>
      <c r="M278" s="108"/>
      <c r="N278" s="1" t="s">
        <v>734</v>
      </c>
    </row>
    <row r="279" spans="1:51" ht="30" customHeight="1">
      <c r="A279" s="8" t="s">
        <v>757</v>
      </c>
      <c r="B279" s="8" t="s">
        <v>758</v>
      </c>
      <c r="C279" s="8" t="s">
        <v>478</v>
      </c>
      <c r="D279" s="9">
        <v>2.7699999999999999E-3</v>
      </c>
      <c r="E279" s="12">
        <f>단가대비표!O17</f>
        <v>0</v>
      </c>
      <c r="F279" s="13">
        <f t="shared" ref="F279:F288" si="47">TRUNC(E279*D279,1)</f>
        <v>0</v>
      </c>
      <c r="G279" s="12">
        <f>단가대비표!P17</f>
        <v>0</v>
      </c>
      <c r="H279" s="13">
        <f t="shared" ref="H279:H288" si="48">TRUNC(G279*D279,1)</f>
        <v>0</v>
      </c>
      <c r="I279" s="12">
        <f>단가대비표!V17</f>
        <v>0</v>
      </c>
      <c r="J279" s="13">
        <f t="shared" ref="J279:J288" si="49">TRUNC(I279*D279,1)</f>
        <v>0</v>
      </c>
      <c r="K279" s="12">
        <f t="shared" ref="K279:K288" si="50">TRUNC(E279+G279+I279,1)</f>
        <v>0</v>
      </c>
      <c r="L279" s="13">
        <f t="shared" ref="L279:L288" si="51">TRUNC(F279+H279+J279,1)</f>
        <v>0</v>
      </c>
      <c r="M279" s="8" t="s">
        <v>52</v>
      </c>
      <c r="N279" s="2" t="s">
        <v>734</v>
      </c>
      <c r="O279" s="2" t="s">
        <v>759</v>
      </c>
      <c r="P279" s="2" t="s">
        <v>64</v>
      </c>
      <c r="Q279" s="2" t="s">
        <v>64</v>
      </c>
      <c r="R279" s="2" t="s">
        <v>63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792</v>
      </c>
      <c r="AX279" s="2" t="s">
        <v>52</v>
      </c>
      <c r="AY279" s="2" t="s">
        <v>52</v>
      </c>
    </row>
    <row r="280" spans="1:51" ht="30" customHeight="1">
      <c r="A280" s="8" t="s">
        <v>761</v>
      </c>
      <c r="B280" s="8" t="s">
        <v>762</v>
      </c>
      <c r="C280" s="8" t="s">
        <v>607</v>
      </c>
      <c r="D280" s="9">
        <v>0.94499999999999995</v>
      </c>
      <c r="E280" s="12">
        <f>단가대비표!O14</f>
        <v>0</v>
      </c>
      <c r="F280" s="13">
        <f t="shared" si="47"/>
        <v>0</v>
      </c>
      <c r="G280" s="12">
        <f>단가대비표!P14</f>
        <v>0</v>
      </c>
      <c r="H280" s="13">
        <f t="shared" si="48"/>
        <v>0</v>
      </c>
      <c r="I280" s="12">
        <f>단가대비표!V14</f>
        <v>0</v>
      </c>
      <c r="J280" s="13">
        <f t="shared" si="49"/>
        <v>0</v>
      </c>
      <c r="K280" s="12">
        <f t="shared" si="50"/>
        <v>0</v>
      </c>
      <c r="L280" s="13">
        <f t="shared" si="51"/>
        <v>0</v>
      </c>
      <c r="M280" s="8" t="s">
        <v>763</v>
      </c>
      <c r="N280" s="2" t="s">
        <v>734</v>
      </c>
      <c r="O280" s="2" t="s">
        <v>764</v>
      </c>
      <c r="P280" s="2" t="s">
        <v>64</v>
      </c>
      <c r="Q280" s="2" t="s">
        <v>64</v>
      </c>
      <c r="R280" s="2" t="s">
        <v>63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793</v>
      </c>
      <c r="AX280" s="2" t="s">
        <v>52</v>
      </c>
      <c r="AY280" s="2" t="s">
        <v>52</v>
      </c>
    </row>
    <row r="281" spans="1:51" ht="30" customHeight="1">
      <c r="A281" s="8" t="s">
        <v>766</v>
      </c>
      <c r="B281" s="8" t="s">
        <v>767</v>
      </c>
      <c r="C281" s="8" t="s">
        <v>478</v>
      </c>
      <c r="D281" s="9">
        <v>4.0000000000000002E-4</v>
      </c>
      <c r="E281" s="12">
        <f>단가대비표!O16</f>
        <v>0</v>
      </c>
      <c r="F281" s="13">
        <f t="shared" si="47"/>
        <v>0</v>
      </c>
      <c r="G281" s="12">
        <f>단가대비표!P16</f>
        <v>0</v>
      </c>
      <c r="H281" s="13">
        <f t="shared" si="48"/>
        <v>0</v>
      </c>
      <c r="I281" s="12">
        <f>단가대비표!V16</f>
        <v>0</v>
      </c>
      <c r="J281" s="13">
        <f t="shared" si="49"/>
        <v>0</v>
      </c>
      <c r="K281" s="12">
        <f t="shared" si="50"/>
        <v>0</v>
      </c>
      <c r="L281" s="13">
        <f t="shared" si="51"/>
        <v>0</v>
      </c>
      <c r="M281" s="8" t="s">
        <v>52</v>
      </c>
      <c r="N281" s="2" t="s">
        <v>734</v>
      </c>
      <c r="O281" s="2" t="s">
        <v>768</v>
      </c>
      <c r="P281" s="2" t="s">
        <v>64</v>
      </c>
      <c r="Q281" s="2" t="s">
        <v>64</v>
      </c>
      <c r="R281" s="2" t="s">
        <v>63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2" t="s">
        <v>52</v>
      </c>
      <c r="AW281" s="2" t="s">
        <v>794</v>
      </c>
      <c r="AX281" s="2" t="s">
        <v>52</v>
      </c>
      <c r="AY281" s="2" t="s">
        <v>52</v>
      </c>
    </row>
    <row r="282" spans="1:51" ht="30" customHeight="1">
      <c r="A282" s="8" t="s">
        <v>770</v>
      </c>
      <c r="B282" s="8" t="s">
        <v>771</v>
      </c>
      <c r="C282" s="8" t="s">
        <v>337</v>
      </c>
      <c r="D282" s="9">
        <v>3.1199999999999999E-3</v>
      </c>
      <c r="E282" s="12">
        <f>일위대가목록!E47</f>
        <v>0</v>
      </c>
      <c r="F282" s="13">
        <f t="shared" si="47"/>
        <v>0</v>
      </c>
      <c r="G282" s="12">
        <f>일위대가목록!F47</f>
        <v>0</v>
      </c>
      <c r="H282" s="13">
        <f t="shared" si="48"/>
        <v>0</v>
      </c>
      <c r="I282" s="12">
        <f>일위대가목록!G47</f>
        <v>0</v>
      </c>
      <c r="J282" s="13">
        <f t="shared" si="49"/>
        <v>0</v>
      </c>
      <c r="K282" s="12">
        <f t="shared" si="50"/>
        <v>0</v>
      </c>
      <c r="L282" s="13">
        <f t="shared" si="51"/>
        <v>0</v>
      </c>
      <c r="M282" s="8" t="s">
        <v>772</v>
      </c>
      <c r="N282" s="2" t="s">
        <v>734</v>
      </c>
      <c r="O282" s="2" t="s">
        <v>773</v>
      </c>
      <c r="P282" s="2" t="s">
        <v>63</v>
      </c>
      <c r="Q282" s="2" t="s">
        <v>64</v>
      </c>
      <c r="R282" s="2" t="s">
        <v>64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2" t="s">
        <v>52</v>
      </c>
      <c r="AW282" s="2" t="s">
        <v>795</v>
      </c>
      <c r="AX282" s="2" t="s">
        <v>52</v>
      </c>
      <c r="AY282" s="2" t="s">
        <v>52</v>
      </c>
    </row>
    <row r="283" spans="1:51" ht="30" customHeight="1">
      <c r="A283" s="8" t="s">
        <v>775</v>
      </c>
      <c r="B283" s="8" t="s">
        <v>776</v>
      </c>
      <c r="C283" s="8" t="s">
        <v>777</v>
      </c>
      <c r="D283" s="9">
        <v>1.89E-2</v>
      </c>
      <c r="E283" s="12">
        <f>단가대비표!O77</f>
        <v>0</v>
      </c>
      <c r="F283" s="13">
        <f t="shared" si="47"/>
        <v>0</v>
      </c>
      <c r="G283" s="12">
        <f>단가대비표!P77</f>
        <v>0</v>
      </c>
      <c r="H283" s="13">
        <f t="shared" si="48"/>
        <v>0</v>
      </c>
      <c r="I283" s="12">
        <f>단가대비표!V77</f>
        <v>0</v>
      </c>
      <c r="J283" s="13">
        <f t="shared" si="49"/>
        <v>0</v>
      </c>
      <c r="K283" s="12">
        <f t="shared" si="50"/>
        <v>0</v>
      </c>
      <c r="L283" s="13">
        <f t="shared" si="51"/>
        <v>0</v>
      </c>
      <c r="M283" s="8" t="s">
        <v>52</v>
      </c>
      <c r="N283" s="2" t="s">
        <v>734</v>
      </c>
      <c r="O283" s="2" t="s">
        <v>778</v>
      </c>
      <c r="P283" s="2" t="s">
        <v>64</v>
      </c>
      <c r="Q283" s="2" t="s">
        <v>64</v>
      </c>
      <c r="R283" s="2" t="s">
        <v>63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796</v>
      </c>
      <c r="AX283" s="2" t="s">
        <v>52</v>
      </c>
      <c r="AY283" s="2" t="s">
        <v>52</v>
      </c>
    </row>
    <row r="284" spans="1:51" ht="30" customHeight="1">
      <c r="A284" s="8" t="s">
        <v>780</v>
      </c>
      <c r="B284" s="8" t="s">
        <v>323</v>
      </c>
      <c r="C284" s="8" t="s">
        <v>324</v>
      </c>
      <c r="D284" s="9">
        <v>5.8500000000000002E-3</v>
      </c>
      <c r="E284" s="12">
        <f>단가대비표!O81</f>
        <v>0</v>
      </c>
      <c r="F284" s="13">
        <f t="shared" si="47"/>
        <v>0</v>
      </c>
      <c r="G284" s="12">
        <f>단가대비표!P81</f>
        <v>0</v>
      </c>
      <c r="H284" s="13">
        <f t="shared" si="48"/>
        <v>0</v>
      </c>
      <c r="I284" s="12">
        <f>단가대비표!V81</f>
        <v>0</v>
      </c>
      <c r="J284" s="13">
        <f t="shared" si="49"/>
        <v>0</v>
      </c>
      <c r="K284" s="12">
        <f t="shared" si="50"/>
        <v>0</v>
      </c>
      <c r="L284" s="13">
        <f t="shared" si="51"/>
        <v>0</v>
      </c>
      <c r="M284" s="8" t="s">
        <v>52</v>
      </c>
      <c r="N284" s="2" t="s">
        <v>734</v>
      </c>
      <c r="O284" s="2" t="s">
        <v>781</v>
      </c>
      <c r="P284" s="2" t="s">
        <v>64</v>
      </c>
      <c r="Q284" s="2" t="s">
        <v>64</v>
      </c>
      <c r="R284" s="2" t="s">
        <v>63</v>
      </c>
      <c r="S284" s="3"/>
      <c r="T284" s="3"/>
      <c r="U284" s="3"/>
      <c r="V284" s="3">
        <v>1</v>
      </c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797</v>
      </c>
      <c r="AX284" s="2" t="s">
        <v>52</v>
      </c>
      <c r="AY284" s="2" t="s">
        <v>52</v>
      </c>
    </row>
    <row r="285" spans="1:51" ht="30" customHeight="1">
      <c r="A285" s="8" t="s">
        <v>327</v>
      </c>
      <c r="B285" s="8" t="s">
        <v>323</v>
      </c>
      <c r="C285" s="8" t="s">
        <v>324</v>
      </c>
      <c r="D285" s="9">
        <v>1E-4</v>
      </c>
      <c r="E285" s="12">
        <f>단가대비표!O78</f>
        <v>0</v>
      </c>
      <c r="F285" s="13">
        <f t="shared" si="47"/>
        <v>0</v>
      </c>
      <c r="G285" s="12">
        <f>단가대비표!P78</f>
        <v>0</v>
      </c>
      <c r="H285" s="13">
        <f t="shared" si="48"/>
        <v>0</v>
      </c>
      <c r="I285" s="12">
        <f>단가대비표!V78</f>
        <v>0</v>
      </c>
      <c r="J285" s="13">
        <f t="shared" si="49"/>
        <v>0</v>
      </c>
      <c r="K285" s="12">
        <f t="shared" si="50"/>
        <v>0</v>
      </c>
      <c r="L285" s="13">
        <f t="shared" si="51"/>
        <v>0</v>
      </c>
      <c r="M285" s="8" t="s">
        <v>52</v>
      </c>
      <c r="N285" s="2" t="s">
        <v>734</v>
      </c>
      <c r="O285" s="2" t="s">
        <v>328</v>
      </c>
      <c r="P285" s="2" t="s">
        <v>64</v>
      </c>
      <c r="Q285" s="2" t="s">
        <v>64</v>
      </c>
      <c r="R285" s="2" t="s">
        <v>63</v>
      </c>
      <c r="S285" s="3"/>
      <c r="T285" s="3"/>
      <c r="U285" s="3"/>
      <c r="V285" s="3">
        <v>1</v>
      </c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52</v>
      </c>
      <c r="AW285" s="2" t="s">
        <v>798</v>
      </c>
      <c r="AX285" s="2" t="s">
        <v>52</v>
      </c>
      <c r="AY285" s="2" t="s">
        <v>52</v>
      </c>
    </row>
    <row r="286" spans="1:51" ht="30" customHeight="1">
      <c r="A286" s="8" t="s">
        <v>784</v>
      </c>
      <c r="B286" s="8" t="s">
        <v>323</v>
      </c>
      <c r="C286" s="8" t="s">
        <v>324</v>
      </c>
      <c r="D286" s="9">
        <v>3.8999999999999999E-4</v>
      </c>
      <c r="E286" s="12">
        <f>단가대비표!O83</f>
        <v>0</v>
      </c>
      <c r="F286" s="13">
        <f t="shared" si="47"/>
        <v>0</v>
      </c>
      <c r="G286" s="12">
        <f>단가대비표!P83</f>
        <v>0</v>
      </c>
      <c r="H286" s="13">
        <f t="shared" si="48"/>
        <v>0</v>
      </c>
      <c r="I286" s="12">
        <f>단가대비표!V83</f>
        <v>0</v>
      </c>
      <c r="J286" s="13">
        <f t="shared" si="49"/>
        <v>0</v>
      </c>
      <c r="K286" s="12">
        <f t="shared" si="50"/>
        <v>0</v>
      </c>
      <c r="L286" s="13">
        <f t="shared" si="51"/>
        <v>0</v>
      </c>
      <c r="M286" s="8" t="s">
        <v>52</v>
      </c>
      <c r="N286" s="2" t="s">
        <v>734</v>
      </c>
      <c r="O286" s="2" t="s">
        <v>785</v>
      </c>
      <c r="P286" s="2" t="s">
        <v>64</v>
      </c>
      <c r="Q286" s="2" t="s">
        <v>64</v>
      </c>
      <c r="R286" s="2" t="s">
        <v>63</v>
      </c>
      <c r="S286" s="3"/>
      <c r="T286" s="3"/>
      <c r="U286" s="3"/>
      <c r="V286" s="3">
        <v>1</v>
      </c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52</v>
      </c>
      <c r="AW286" s="2" t="s">
        <v>799</v>
      </c>
      <c r="AX286" s="2" t="s">
        <v>52</v>
      </c>
      <c r="AY286" s="2" t="s">
        <v>52</v>
      </c>
    </row>
    <row r="287" spans="1:51" ht="30" customHeight="1">
      <c r="A287" s="8" t="s">
        <v>787</v>
      </c>
      <c r="B287" s="8" t="s">
        <v>323</v>
      </c>
      <c r="C287" s="8" t="s">
        <v>324</v>
      </c>
      <c r="D287" s="9">
        <v>1.1E-4</v>
      </c>
      <c r="E287" s="12">
        <f>단가대비표!O79</f>
        <v>0</v>
      </c>
      <c r="F287" s="13">
        <f t="shared" si="47"/>
        <v>0</v>
      </c>
      <c r="G287" s="12">
        <f>단가대비표!P79</f>
        <v>0</v>
      </c>
      <c r="H287" s="13">
        <f t="shared" si="48"/>
        <v>0</v>
      </c>
      <c r="I287" s="12">
        <f>단가대비표!V79</f>
        <v>0</v>
      </c>
      <c r="J287" s="13">
        <f t="shared" si="49"/>
        <v>0</v>
      </c>
      <c r="K287" s="12">
        <f t="shared" si="50"/>
        <v>0</v>
      </c>
      <c r="L287" s="13">
        <f t="shared" si="51"/>
        <v>0</v>
      </c>
      <c r="M287" s="8" t="s">
        <v>52</v>
      </c>
      <c r="N287" s="2" t="s">
        <v>734</v>
      </c>
      <c r="O287" s="2" t="s">
        <v>788</v>
      </c>
      <c r="P287" s="2" t="s">
        <v>64</v>
      </c>
      <c r="Q287" s="2" t="s">
        <v>64</v>
      </c>
      <c r="R287" s="2" t="s">
        <v>63</v>
      </c>
      <c r="S287" s="3"/>
      <c r="T287" s="3"/>
      <c r="U287" s="3"/>
      <c r="V287" s="3">
        <v>1</v>
      </c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52</v>
      </c>
      <c r="AW287" s="2" t="s">
        <v>800</v>
      </c>
      <c r="AX287" s="2" t="s">
        <v>52</v>
      </c>
      <c r="AY287" s="2" t="s">
        <v>52</v>
      </c>
    </row>
    <row r="288" spans="1:51" ht="30" customHeight="1">
      <c r="A288" s="8" t="s">
        <v>330</v>
      </c>
      <c r="B288" s="8" t="s">
        <v>563</v>
      </c>
      <c r="C288" s="8" t="s">
        <v>332</v>
      </c>
      <c r="D288" s="9">
        <v>1</v>
      </c>
      <c r="E288" s="12">
        <v>0</v>
      </c>
      <c r="F288" s="13">
        <f t="shared" si="47"/>
        <v>0</v>
      </c>
      <c r="G288" s="12">
        <v>0</v>
      </c>
      <c r="H288" s="13">
        <f t="shared" si="48"/>
        <v>0</v>
      </c>
      <c r="I288" s="12">
        <f>TRUNC(SUMIF(V279:V288, RIGHTB(O288, 1), H279:H288)*U288, 2)</f>
        <v>0</v>
      </c>
      <c r="J288" s="13">
        <f t="shared" si="49"/>
        <v>0</v>
      </c>
      <c r="K288" s="12">
        <f t="shared" si="50"/>
        <v>0</v>
      </c>
      <c r="L288" s="13">
        <f t="shared" si="51"/>
        <v>0</v>
      </c>
      <c r="M288" s="8" t="s">
        <v>52</v>
      </c>
      <c r="N288" s="2" t="s">
        <v>734</v>
      </c>
      <c r="O288" s="2" t="s">
        <v>333</v>
      </c>
      <c r="P288" s="2" t="s">
        <v>64</v>
      </c>
      <c r="Q288" s="2" t="s">
        <v>64</v>
      </c>
      <c r="R288" s="2" t="s">
        <v>64</v>
      </c>
      <c r="S288" s="3">
        <v>1</v>
      </c>
      <c r="T288" s="3">
        <v>2</v>
      </c>
      <c r="U288" s="3">
        <v>0.03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52</v>
      </c>
      <c r="AW288" s="2" t="s">
        <v>801</v>
      </c>
      <c r="AX288" s="2" t="s">
        <v>52</v>
      </c>
      <c r="AY288" s="2" t="s">
        <v>52</v>
      </c>
    </row>
    <row r="289" spans="1:51" ht="30" customHeight="1">
      <c r="A289" s="8" t="s">
        <v>347</v>
      </c>
      <c r="B289" s="8" t="s">
        <v>52</v>
      </c>
      <c r="C289" s="8" t="s">
        <v>52</v>
      </c>
      <c r="D289" s="9"/>
      <c r="E289" s="12"/>
      <c r="F289" s="13">
        <f>TRUNC(SUMIF(N279:N288, N278, F279:F288),0)</f>
        <v>0</v>
      </c>
      <c r="G289" s="12"/>
      <c r="H289" s="13">
        <f>TRUNC(SUMIF(N279:N288, N278, H279:H288),0)</f>
        <v>0</v>
      </c>
      <c r="I289" s="12"/>
      <c r="J289" s="13">
        <f>TRUNC(SUMIF(N279:N288, N278, J279:J288),0)</f>
        <v>0</v>
      </c>
      <c r="K289" s="12"/>
      <c r="L289" s="13">
        <f>F289+H289+J289</f>
        <v>0</v>
      </c>
      <c r="M289" s="8" t="s">
        <v>52</v>
      </c>
      <c r="N289" s="2" t="s">
        <v>72</v>
      </c>
      <c r="O289" s="2" t="s">
        <v>72</v>
      </c>
      <c r="P289" s="2" t="s">
        <v>52</v>
      </c>
      <c r="Q289" s="2" t="s">
        <v>52</v>
      </c>
      <c r="R289" s="2" t="s">
        <v>52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52</v>
      </c>
      <c r="AX289" s="2" t="s">
        <v>52</v>
      </c>
      <c r="AY289" s="2" t="s">
        <v>52</v>
      </c>
    </row>
    <row r="290" spans="1:51" ht="30" customHeight="1">
      <c r="A290" s="9"/>
      <c r="B290" s="9"/>
      <c r="C290" s="9"/>
      <c r="D290" s="9"/>
      <c r="E290" s="12"/>
      <c r="F290" s="13"/>
      <c r="G290" s="12"/>
      <c r="H290" s="13"/>
      <c r="I290" s="12"/>
      <c r="J290" s="13"/>
      <c r="K290" s="12"/>
      <c r="L290" s="13"/>
      <c r="M290" s="9"/>
    </row>
    <row r="291" spans="1:51" ht="30" customHeight="1">
      <c r="A291" s="108" t="s">
        <v>802</v>
      </c>
      <c r="B291" s="108"/>
      <c r="C291" s="108"/>
      <c r="D291" s="108"/>
      <c r="E291" s="109"/>
      <c r="F291" s="110"/>
      <c r="G291" s="109"/>
      <c r="H291" s="110"/>
      <c r="I291" s="109"/>
      <c r="J291" s="110"/>
      <c r="K291" s="109"/>
      <c r="L291" s="110"/>
      <c r="M291" s="108"/>
      <c r="N291" s="1" t="s">
        <v>741</v>
      </c>
    </row>
    <row r="292" spans="1:51" ht="30" customHeight="1">
      <c r="A292" s="8" t="s">
        <v>803</v>
      </c>
      <c r="B292" s="8" t="s">
        <v>323</v>
      </c>
      <c r="C292" s="8" t="s">
        <v>324</v>
      </c>
      <c r="D292" s="9">
        <v>1.4999999999999999E-2</v>
      </c>
      <c r="E292" s="12">
        <f>단가대비표!O88</f>
        <v>0</v>
      </c>
      <c r="F292" s="13">
        <f>TRUNC(E292*D292,1)</f>
        <v>0</v>
      </c>
      <c r="G292" s="12">
        <f>단가대비표!P88</f>
        <v>0</v>
      </c>
      <c r="H292" s="13">
        <f>TRUNC(G292*D292,1)</f>
        <v>0</v>
      </c>
      <c r="I292" s="12">
        <f>단가대비표!V88</f>
        <v>0</v>
      </c>
      <c r="J292" s="13">
        <f>TRUNC(I292*D292,1)</f>
        <v>0</v>
      </c>
      <c r="K292" s="12">
        <f t="shared" ref="K292:L294" si="52">TRUNC(E292+G292+I292,1)</f>
        <v>0</v>
      </c>
      <c r="L292" s="13">
        <f t="shared" si="52"/>
        <v>0</v>
      </c>
      <c r="M292" s="8" t="s">
        <v>52</v>
      </c>
      <c r="N292" s="2" t="s">
        <v>741</v>
      </c>
      <c r="O292" s="2" t="s">
        <v>804</v>
      </c>
      <c r="P292" s="2" t="s">
        <v>64</v>
      </c>
      <c r="Q292" s="2" t="s">
        <v>64</v>
      </c>
      <c r="R292" s="2" t="s">
        <v>63</v>
      </c>
      <c r="S292" s="3"/>
      <c r="T292" s="3"/>
      <c r="U292" s="3"/>
      <c r="V292" s="3">
        <v>1</v>
      </c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2" t="s">
        <v>52</v>
      </c>
      <c r="AW292" s="2" t="s">
        <v>805</v>
      </c>
      <c r="AX292" s="2" t="s">
        <v>52</v>
      </c>
      <c r="AY292" s="2" t="s">
        <v>52</v>
      </c>
    </row>
    <row r="293" spans="1:51" ht="30" customHeight="1">
      <c r="A293" s="8" t="s">
        <v>327</v>
      </c>
      <c r="B293" s="8" t="s">
        <v>323</v>
      </c>
      <c r="C293" s="8" t="s">
        <v>324</v>
      </c>
      <c r="D293" s="9">
        <v>3.0000000000000001E-3</v>
      </c>
      <c r="E293" s="12">
        <f>단가대비표!O78</f>
        <v>0</v>
      </c>
      <c r="F293" s="13">
        <f>TRUNC(E293*D293,1)</f>
        <v>0</v>
      </c>
      <c r="G293" s="12">
        <f>단가대비표!P78</f>
        <v>0</v>
      </c>
      <c r="H293" s="13">
        <f>TRUNC(G293*D293,1)</f>
        <v>0</v>
      </c>
      <c r="I293" s="12">
        <f>단가대비표!V78</f>
        <v>0</v>
      </c>
      <c r="J293" s="13">
        <f>TRUNC(I293*D293,1)</f>
        <v>0</v>
      </c>
      <c r="K293" s="12">
        <f t="shared" si="52"/>
        <v>0</v>
      </c>
      <c r="L293" s="13">
        <f t="shared" si="52"/>
        <v>0</v>
      </c>
      <c r="M293" s="8" t="s">
        <v>52</v>
      </c>
      <c r="N293" s="2" t="s">
        <v>741</v>
      </c>
      <c r="O293" s="2" t="s">
        <v>328</v>
      </c>
      <c r="P293" s="2" t="s">
        <v>64</v>
      </c>
      <c r="Q293" s="2" t="s">
        <v>64</v>
      </c>
      <c r="R293" s="2" t="s">
        <v>63</v>
      </c>
      <c r="S293" s="3"/>
      <c r="T293" s="3"/>
      <c r="U293" s="3"/>
      <c r="V293" s="3">
        <v>1</v>
      </c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2" t="s">
        <v>52</v>
      </c>
      <c r="AW293" s="2" t="s">
        <v>806</v>
      </c>
      <c r="AX293" s="2" t="s">
        <v>52</v>
      </c>
      <c r="AY293" s="2" t="s">
        <v>52</v>
      </c>
    </row>
    <row r="294" spans="1:51" ht="30" customHeight="1">
      <c r="A294" s="8" t="s">
        <v>807</v>
      </c>
      <c r="B294" s="8" t="s">
        <v>451</v>
      </c>
      <c r="C294" s="8" t="s">
        <v>332</v>
      </c>
      <c r="D294" s="9">
        <v>1</v>
      </c>
      <c r="E294" s="12">
        <f>TRUNC(SUMIF(V292:V294, RIGHTB(O294, 1), H292:H294)*U294, 2)</f>
        <v>0</v>
      </c>
      <c r="F294" s="13">
        <f>TRUNC(E294*D294,1)</f>
        <v>0</v>
      </c>
      <c r="G294" s="12">
        <v>0</v>
      </c>
      <c r="H294" s="13">
        <f>TRUNC(G294*D294,1)</f>
        <v>0</v>
      </c>
      <c r="I294" s="12">
        <v>0</v>
      </c>
      <c r="J294" s="13">
        <f>TRUNC(I294*D294,1)</f>
        <v>0</v>
      </c>
      <c r="K294" s="12">
        <f t="shared" si="52"/>
        <v>0</v>
      </c>
      <c r="L294" s="13">
        <f t="shared" si="52"/>
        <v>0</v>
      </c>
      <c r="M294" s="8" t="s">
        <v>52</v>
      </c>
      <c r="N294" s="2" t="s">
        <v>741</v>
      </c>
      <c r="O294" s="2" t="s">
        <v>333</v>
      </c>
      <c r="P294" s="2" t="s">
        <v>64</v>
      </c>
      <c r="Q294" s="2" t="s">
        <v>64</v>
      </c>
      <c r="R294" s="2" t="s">
        <v>64</v>
      </c>
      <c r="S294" s="3">
        <v>1</v>
      </c>
      <c r="T294" s="3">
        <v>0</v>
      </c>
      <c r="U294" s="3">
        <v>0.02</v>
      </c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52</v>
      </c>
      <c r="AW294" s="2" t="s">
        <v>808</v>
      </c>
      <c r="AX294" s="2" t="s">
        <v>52</v>
      </c>
      <c r="AY294" s="2" t="s">
        <v>52</v>
      </c>
    </row>
    <row r="295" spans="1:51" ht="30" customHeight="1">
      <c r="A295" s="8" t="s">
        <v>347</v>
      </c>
      <c r="B295" s="8" t="s">
        <v>52</v>
      </c>
      <c r="C295" s="8" t="s">
        <v>52</v>
      </c>
      <c r="D295" s="9"/>
      <c r="E295" s="12"/>
      <c r="F295" s="13">
        <f>TRUNC(SUMIF(N292:N294, N291, F292:F294),0)</f>
        <v>0</v>
      </c>
      <c r="G295" s="12"/>
      <c r="H295" s="13">
        <f>TRUNC(SUMIF(N292:N294, N291, H292:H294),0)</f>
        <v>0</v>
      </c>
      <c r="I295" s="12"/>
      <c r="J295" s="13">
        <f>TRUNC(SUMIF(N292:N294, N291, J292:J294),0)</f>
        <v>0</v>
      </c>
      <c r="K295" s="12"/>
      <c r="L295" s="13">
        <f>F295+H295+J295</f>
        <v>0</v>
      </c>
      <c r="M295" s="8" t="s">
        <v>52</v>
      </c>
      <c r="N295" s="2" t="s">
        <v>72</v>
      </c>
      <c r="O295" s="2" t="s">
        <v>72</v>
      </c>
      <c r="P295" s="2" t="s">
        <v>52</v>
      </c>
      <c r="Q295" s="2" t="s">
        <v>52</v>
      </c>
      <c r="R295" s="2" t="s">
        <v>52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52</v>
      </c>
      <c r="AW295" s="2" t="s">
        <v>52</v>
      </c>
      <c r="AX295" s="2" t="s">
        <v>52</v>
      </c>
      <c r="AY295" s="2" t="s">
        <v>52</v>
      </c>
    </row>
    <row r="296" spans="1:51" ht="30" customHeight="1">
      <c r="A296" s="9"/>
      <c r="B296" s="9"/>
      <c r="C296" s="9"/>
      <c r="D296" s="9"/>
      <c r="E296" s="12"/>
      <c r="F296" s="13"/>
      <c r="G296" s="12"/>
      <c r="H296" s="13"/>
      <c r="I296" s="12"/>
      <c r="J296" s="13"/>
      <c r="K296" s="12"/>
      <c r="L296" s="13"/>
      <c r="M296" s="9"/>
    </row>
    <row r="297" spans="1:51" ht="30" customHeight="1">
      <c r="A297" s="108" t="s">
        <v>809</v>
      </c>
      <c r="B297" s="108"/>
      <c r="C297" s="108"/>
      <c r="D297" s="108"/>
      <c r="E297" s="109"/>
      <c r="F297" s="110"/>
      <c r="G297" s="109"/>
      <c r="H297" s="110"/>
      <c r="I297" s="109"/>
      <c r="J297" s="110"/>
      <c r="K297" s="109"/>
      <c r="L297" s="110"/>
      <c r="M297" s="108"/>
      <c r="N297" s="1" t="s">
        <v>746</v>
      </c>
    </row>
    <row r="298" spans="1:51" ht="30" customHeight="1">
      <c r="A298" s="8" t="s">
        <v>810</v>
      </c>
      <c r="B298" s="8" t="s">
        <v>811</v>
      </c>
      <c r="C298" s="8" t="s">
        <v>607</v>
      </c>
      <c r="D298" s="9">
        <v>0.08</v>
      </c>
      <c r="E298" s="12">
        <f>단가대비표!O59</f>
        <v>0</v>
      </c>
      <c r="F298" s="13">
        <f>TRUNC(E298*D298,1)</f>
        <v>0</v>
      </c>
      <c r="G298" s="12">
        <f>단가대비표!P59</f>
        <v>0</v>
      </c>
      <c r="H298" s="13">
        <f>TRUNC(G298*D298,1)</f>
        <v>0</v>
      </c>
      <c r="I298" s="12">
        <f>단가대비표!V59</f>
        <v>0</v>
      </c>
      <c r="J298" s="13">
        <f>TRUNC(I298*D298,1)</f>
        <v>0</v>
      </c>
      <c r="K298" s="12">
        <f t="shared" ref="K298:L300" si="53">TRUNC(E298+G298+I298,1)</f>
        <v>0</v>
      </c>
      <c r="L298" s="13">
        <f t="shared" si="53"/>
        <v>0</v>
      </c>
      <c r="M298" s="8" t="s">
        <v>52</v>
      </c>
      <c r="N298" s="2" t="s">
        <v>746</v>
      </c>
      <c r="O298" s="2" t="s">
        <v>812</v>
      </c>
      <c r="P298" s="2" t="s">
        <v>64</v>
      </c>
      <c r="Q298" s="2" t="s">
        <v>64</v>
      </c>
      <c r="R298" s="2" t="s">
        <v>63</v>
      </c>
      <c r="S298" s="3"/>
      <c r="T298" s="3"/>
      <c r="U298" s="3"/>
      <c r="V298" s="3">
        <v>1</v>
      </c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2" t="s">
        <v>52</v>
      </c>
      <c r="AW298" s="2" t="s">
        <v>813</v>
      </c>
      <c r="AX298" s="2" t="s">
        <v>52</v>
      </c>
      <c r="AY298" s="2" t="s">
        <v>52</v>
      </c>
    </row>
    <row r="299" spans="1:51" ht="30" customHeight="1">
      <c r="A299" s="8" t="s">
        <v>814</v>
      </c>
      <c r="B299" s="8" t="s">
        <v>815</v>
      </c>
      <c r="C299" s="8" t="s">
        <v>607</v>
      </c>
      <c r="D299" s="9">
        <v>4.0000000000000001E-3</v>
      </c>
      <c r="E299" s="12">
        <f>단가대비표!O64</f>
        <v>0</v>
      </c>
      <c r="F299" s="13">
        <f>TRUNC(E299*D299,1)</f>
        <v>0</v>
      </c>
      <c r="G299" s="12">
        <f>단가대비표!P64</f>
        <v>0</v>
      </c>
      <c r="H299" s="13">
        <f>TRUNC(G299*D299,1)</f>
        <v>0</v>
      </c>
      <c r="I299" s="12">
        <f>단가대비표!V64</f>
        <v>0</v>
      </c>
      <c r="J299" s="13">
        <f>TRUNC(I299*D299,1)</f>
        <v>0</v>
      </c>
      <c r="K299" s="12">
        <f t="shared" si="53"/>
        <v>0</v>
      </c>
      <c r="L299" s="13">
        <f t="shared" si="53"/>
        <v>0</v>
      </c>
      <c r="M299" s="8" t="s">
        <v>52</v>
      </c>
      <c r="N299" s="2" t="s">
        <v>746</v>
      </c>
      <c r="O299" s="2" t="s">
        <v>816</v>
      </c>
      <c r="P299" s="2" t="s">
        <v>64</v>
      </c>
      <c r="Q299" s="2" t="s">
        <v>64</v>
      </c>
      <c r="R299" s="2" t="s">
        <v>63</v>
      </c>
      <c r="S299" s="3"/>
      <c r="T299" s="3"/>
      <c r="U299" s="3"/>
      <c r="V299" s="3">
        <v>1</v>
      </c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2" t="s">
        <v>52</v>
      </c>
      <c r="AW299" s="2" t="s">
        <v>817</v>
      </c>
      <c r="AX299" s="2" t="s">
        <v>52</v>
      </c>
      <c r="AY299" s="2" t="s">
        <v>52</v>
      </c>
    </row>
    <row r="300" spans="1:51" ht="30" customHeight="1">
      <c r="A300" s="8" t="s">
        <v>556</v>
      </c>
      <c r="B300" s="8" t="s">
        <v>557</v>
      </c>
      <c r="C300" s="8" t="s">
        <v>332</v>
      </c>
      <c r="D300" s="9">
        <v>1</v>
      </c>
      <c r="E300" s="12">
        <f>TRUNC(SUMIF(V298:V300, RIGHTB(O300, 1), F298:F300)*U300, 2)</f>
        <v>0</v>
      </c>
      <c r="F300" s="13">
        <f>TRUNC(E300*D300,1)</f>
        <v>0</v>
      </c>
      <c r="G300" s="12">
        <v>0</v>
      </c>
      <c r="H300" s="13">
        <f>TRUNC(G300*D300,1)</f>
        <v>0</v>
      </c>
      <c r="I300" s="12">
        <v>0</v>
      </c>
      <c r="J300" s="13">
        <f>TRUNC(I300*D300,1)</f>
        <v>0</v>
      </c>
      <c r="K300" s="12">
        <f t="shared" si="53"/>
        <v>0</v>
      </c>
      <c r="L300" s="13">
        <f t="shared" si="53"/>
        <v>0</v>
      </c>
      <c r="M300" s="8" t="s">
        <v>52</v>
      </c>
      <c r="N300" s="2" t="s">
        <v>746</v>
      </c>
      <c r="O300" s="2" t="s">
        <v>333</v>
      </c>
      <c r="P300" s="2" t="s">
        <v>64</v>
      </c>
      <c r="Q300" s="2" t="s">
        <v>64</v>
      </c>
      <c r="R300" s="2" t="s">
        <v>64</v>
      </c>
      <c r="S300" s="3">
        <v>0</v>
      </c>
      <c r="T300" s="3">
        <v>0</v>
      </c>
      <c r="U300" s="3">
        <v>0.03</v>
      </c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52</v>
      </c>
      <c r="AW300" s="2" t="s">
        <v>818</v>
      </c>
      <c r="AX300" s="2" t="s">
        <v>52</v>
      </c>
      <c r="AY300" s="2" t="s">
        <v>52</v>
      </c>
    </row>
    <row r="301" spans="1:51" ht="30" customHeight="1">
      <c r="A301" s="8" t="s">
        <v>347</v>
      </c>
      <c r="B301" s="8" t="s">
        <v>52</v>
      </c>
      <c r="C301" s="8" t="s">
        <v>52</v>
      </c>
      <c r="D301" s="9"/>
      <c r="E301" s="12"/>
      <c r="F301" s="13">
        <f>TRUNC(SUMIF(N298:N300, N297, F298:F300),0)</f>
        <v>0</v>
      </c>
      <c r="G301" s="12"/>
      <c r="H301" s="13">
        <f>TRUNC(SUMIF(N298:N300, N297, H298:H300),0)</f>
        <v>0</v>
      </c>
      <c r="I301" s="12"/>
      <c r="J301" s="13">
        <f>TRUNC(SUMIF(N298:N300, N297, J298:J300),0)</f>
        <v>0</v>
      </c>
      <c r="K301" s="12"/>
      <c r="L301" s="13">
        <f>F301+H301+J301</f>
        <v>0</v>
      </c>
      <c r="M301" s="8" t="s">
        <v>52</v>
      </c>
      <c r="N301" s="2" t="s">
        <v>72</v>
      </c>
      <c r="O301" s="2" t="s">
        <v>72</v>
      </c>
      <c r="P301" s="2" t="s">
        <v>52</v>
      </c>
      <c r="Q301" s="2" t="s">
        <v>52</v>
      </c>
      <c r="R301" s="2" t="s">
        <v>52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52</v>
      </c>
      <c r="AX301" s="2" t="s">
        <v>52</v>
      </c>
      <c r="AY301" s="2" t="s">
        <v>52</v>
      </c>
    </row>
    <row r="302" spans="1:51" ht="30" customHeight="1">
      <c r="A302" s="9"/>
      <c r="B302" s="9"/>
      <c r="C302" s="9"/>
      <c r="D302" s="9"/>
      <c r="E302" s="12"/>
      <c r="F302" s="13"/>
      <c r="G302" s="12"/>
      <c r="H302" s="13"/>
      <c r="I302" s="12"/>
      <c r="J302" s="13"/>
      <c r="K302" s="12"/>
      <c r="L302" s="13"/>
      <c r="M302" s="9"/>
    </row>
    <row r="303" spans="1:51" ht="30" customHeight="1">
      <c r="A303" s="108" t="s">
        <v>819</v>
      </c>
      <c r="B303" s="108"/>
      <c r="C303" s="108"/>
      <c r="D303" s="108"/>
      <c r="E303" s="109"/>
      <c r="F303" s="110"/>
      <c r="G303" s="109"/>
      <c r="H303" s="110"/>
      <c r="I303" s="109"/>
      <c r="J303" s="110"/>
      <c r="K303" s="109"/>
      <c r="L303" s="110"/>
      <c r="M303" s="108"/>
      <c r="N303" s="1" t="s">
        <v>773</v>
      </c>
    </row>
    <row r="304" spans="1:51" ht="30" customHeight="1">
      <c r="A304" s="8" t="s">
        <v>770</v>
      </c>
      <c r="B304" s="8" t="s">
        <v>771</v>
      </c>
      <c r="C304" s="8" t="s">
        <v>678</v>
      </c>
      <c r="D304" s="9">
        <v>0.23619999999999999</v>
      </c>
      <c r="E304" s="12">
        <f>단가대비표!O8</f>
        <v>0</v>
      </c>
      <c r="F304" s="13">
        <f>TRUNC(E304*D304,1)</f>
        <v>0</v>
      </c>
      <c r="G304" s="12">
        <f>단가대비표!P8</f>
        <v>0</v>
      </c>
      <c r="H304" s="13">
        <f>TRUNC(G304*D304,1)</f>
        <v>0</v>
      </c>
      <c r="I304" s="12">
        <f>단가대비표!V8</f>
        <v>0</v>
      </c>
      <c r="J304" s="13">
        <f>TRUNC(I304*D304,1)</f>
        <v>0</v>
      </c>
      <c r="K304" s="12">
        <f>TRUNC(E304+G304+I304,1)</f>
        <v>0</v>
      </c>
      <c r="L304" s="13">
        <f>TRUNC(F304+H304+J304,1)</f>
        <v>0</v>
      </c>
      <c r="M304" s="8" t="s">
        <v>679</v>
      </c>
      <c r="N304" s="2" t="s">
        <v>773</v>
      </c>
      <c r="O304" s="2" t="s">
        <v>821</v>
      </c>
      <c r="P304" s="2" t="s">
        <v>64</v>
      </c>
      <c r="Q304" s="2" t="s">
        <v>64</v>
      </c>
      <c r="R304" s="2" t="s">
        <v>63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52</v>
      </c>
      <c r="AW304" s="2" t="s">
        <v>822</v>
      </c>
      <c r="AX304" s="2" t="s">
        <v>52</v>
      </c>
      <c r="AY304" s="2" t="s">
        <v>52</v>
      </c>
    </row>
    <row r="305" spans="1:51" ht="30" customHeight="1">
      <c r="A305" s="8" t="s">
        <v>347</v>
      </c>
      <c r="B305" s="8" t="s">
        <v>52</v>
      </c>
      <c r="C305" s="8" t="s">
        <v>52</v>
      </c>
      <c r="D305" s="9"/>
      <c r="E305" s="12"/>
      <c r="F305" s="13">
        <f>TRUNC(SUMIF(N304:N304, N303, F304:F304),0)</f>
        <v>0</v>
      </c>
      <c r="G305" s="12"/>
      <c r="H305" s="13">
        <f>TRUNC(SUMIF(N304:N304, N303, H304:H304),0)</f>
        <v>0</v>
      </c>
      <c r="I305" s="12"/>
      <c r="J305" s="13">
        <f>TRUNC(SUMIF(N304:N304, N303, J304:J304),0)</f>
        <v>0</v>
      </c>
      <c r="K305" s="12"/>
      <c r="L305" s="13">
        <f>F305+H305+J305</f>
        <v>0</v>
      </c>
      <c r="M305" s="8" t="s">
        <v>52</v>
      </c>
      <c r="N305" s="2" t="s">
        <v>72</v>
      </c>
      <c r="O305" s="2" t="s">
        <v>72</v>
      </c>
      <c r="P305" s="2" t="s">
        <v>52</v>
      </c>
      <c r="Q305" s="2" t="s">
        <v>52</v>
      </c>
      <c r="R305" s="2" t="s">
        <v>52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52</v>
      </c>
      <c r="AX305" s="2" t="s">
        <v>52</v>
      </c>
      <c r="AY305" s="2" t="s">
        <v>52</v>
      </c>
    </row>
    <row r="306" spans="1:51" ht="30" customHeight="1">
      <c r="A306" s="9"/>
      <c r="B306" s="9"/>
      <c r="C306" s="9"/>
      <c r="D306" s="9"/>
      <c r="E306" s="12"/>
      <c r="F306" s="13"/>
      <c r="G306" s="12"/>
      <c r="H306" s="13"/>
      <c r="I306" s="12"/>
      <c r="J306" s="13"/>
      <c r="K306" s="12"/>
      <c r="L306" s="13"/>
      <c r="M306" s="9"/>
    </row>
    <row r="307" spans="1:51" ht="30" customHeight="1">
      <c r="A307" s="108" t="s">
        <v>823</v>
      </c>
      <c r="B307" s="108"/>
      <c r="C307" s="108"/>
      <c r="D307" s="108"/>
      <c r="E307" s="109"/>
      <c r="F307" s="110"/>
      <c r="G307" s="109"/>
      <c r="H307" s="110"/>
      <c r="I307" s="109"/>
      <c r="J307" s="110"/>
      <c r="K307" s="109"/>
      <c r="L307" s="110"/>
      <c r="M307" s="108"/>
      <c r="N307" s="1" t="s">
        <v>428</v>
      </c>
    </row>
    <row r="308" spans="1:51" ht="30" customHeight="1">
      <c r="A308" s="8" t="s">
        <v>322</v>
      </c>
      <c r="B308" s="8" t="s">
        <v>323</v>
      </c>
      <c r="C308" s="8" t="s">
        <v>324</v>
      </c>
      <c r="D308" s="9">
        <v>0.02</v>
      </c>
      <c r="E308" s="12">
        <f>단가대비표!O80</f>
        <v>0</v>
      </c>
      <c r="F308" s="13">
        <f>TRUNC(E308*D308,1)</f>
        <v>0</v>
      </c>
      <c r="G308" s="12">
        <f>단가대비표!P80</f>
        <v>0</v>
      </c>
      <c r="H308" s="13">
        <f>TRUNC(G308*D308,1)</f>
        <v>0</v>
      </c>
      <c r="I308" s="12">
        <f>단가대비표!V80</f>
        <v>0</v>
      </c>
      <c r="J308" s="13">
        <f>TRUNC(I308*D308,1)</f>
        <v>0</v>
      </c>
      <c r="K308" s="12">
        <f>TRUNC(E308+G308+I308,1)</f>
        <v>0</v>
      </c>
      <c r="L308" s="13">
        <f>TRUNC(F308+H308+J308,1)</f>
        <v>0</v>
      </c>
      <c r="M308" s="8" t="s">
        <v>52</v>
      </c>
      <c r="N308" s="2" t="s">
        <v>428</v>
      </c>
      <c r="O308" s="2" t="s">
        <v>325</v>
      </c>
      <c r="P308" s="2" t="s">
        <v>64</v>
      </c>
      <c r="Q308" s="2" t="s">
        <v>64</v>
      </c>
      <c r="R308" s="2" t="s">
        <v>63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52</v>
      </c>
      <c r="AW308" s="2" t="s">
        <v>824</v>
      </c>
      <c r="AX308" s="2" t="s">
        <v>52</v>
      </c>
      <c r="AY308" s="2" t="s">
        <v>52</v>
      </c>
    </row>
    <row r="309" spans="1:51" ht="30" customHeight="1">
      <c r="A309" s="8" t="s">
        <v>347</v>
      </c>
      <c r="B309" s="8" t="s">
        <v>52</v>
      </c>
      <c r="C309" s="8" t="s">
        <v>52</v>
      </c>
      <c r="D309" s="9"/>
      <c r="E309" s="12"/>
      <c r="F309" s="13">
        <f>TRUNC(SUMIF(N308:N308, N307, F308:F308),0)</f>
        <v>0</v>
      </c>
      <c r="G309" s="12"/>
      <c r="H309" s="13">
        <f>TRUNC(SUMIF(N308:N308, N307, H308:H308),0)</f>
        <v>0</v>
      </c>
      <c r="I309" s="12"/>
      <c r="J309" s="13">
        <f>TRUNC(SUMIF(N308:N308, N307, J308:J308),0)</f>
        <v>0</v>
      </c>
      <c r="K309" s="12"/>
      <c r="L309" s="13">
        <f>F309+H309+J309</f>
        <v>0</v>
      </c>
      <c r="M309" s="8" t="s">
        <v>52</v>
      </c>
      <c r="N309" s="2" t="s">
        <v>72</v>
      </c>
      <c r="O309" s="2" t="s">
        <v>72</v>
      </c>
      <c r="P309" s="2" t="s">
        <v>52</v>
      </c>
      <c r="Q309" s="2" t="s">
        <v>52</v>
      </c>
      <c r="R309" s="2" t="s">
        <v>52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52</v>
      </c>
      <c r="AW309" s="2" t="s">
        <v>52</v>
      </c>
      <c r="AX309" s="2" t="s">
        <v>52</v>
      </c>
      <c r="AY309" s="2" t="s">
        <v>52</v>
      </c>
    </row>
    <row r="310" spans="1:51" ht="30" customHeight="1">
      <c r="A310" s="9"/>
      <c r="B310" s="9"/>
      <c r="C310" s="9"/>
      <c r="D310" s="9"/>
      <c r="E310" s="12"/>
      <c r="F310" s="13"/>
      <c r="G310" s="12"/>
      <c r="H310" s="13"/>
      <c r="I310" s="12"/>
      <c r="J310" s="13"/>
      <c r="K310" s="12"/>
      <c r="L310" s="13"/>
      <c r="M310" s="9"/>
    </row>
    <row r="311" spans="1:51" ht="30" customHeight="1">
      <c r="A311" s="108" t="s">
        <v>825</v>
      </c>
      <c r="B311" s="108"/>
      <c r="C311" s="108"/>
      <c r="D311" s="108"/>
      <c r="E311" s="109"/>
      <c r="F311" s="110"/>
      <c r="G311" s="109"/>
      <c r="H311" s="110"/>
      <c r="I311" s="109"/>
      <c r="J311" s="110"/>
      <c r="K311" s="109"/>
      <c r="L311" s="110"/>
      <c r="M311" s="108"/>
      <c r="N311" s="1" t="s">
        <v>438</v>
      </c>
    </row>
    <row r="312" spans="1:51" ht="30" customHeight="1">
      <c r="A312" s="8" t="s">
        <v>435</v>
      </c>
      <c r="B312" s="8" t="s">
        <v>436</v>
      </c>
      <c r="C312" s="8" t="s">
        <v>678</v>
      </c>
      <c r="D312" s="9">
        <v>0.1719</v>
      </c>
      <c r="E312" s="12">
        <f>단가대비표!O7</f>
        <v>0</v>
      </c>
      <c r="F312" s="13">
        <f>TRUNC(E312*D312,1)</f>
        <v>0</v>
      </c>
      <c r="G312" s="12">
        <f>단가대비표!P7</f>
        <v>0</v>
      </c>
      <c r="H312" s="13">
        <f>TRUNC(G312*D312,1)</f>
        <v>0</v>
      </c>
      <c r="I312" s="12">
        <f>단가대비표!V7</f>
        <v>0</v>
      </c>
      <c r="J312" s="13">
        <f>TRUNC(I312*D312,1)</f>
        <v>0</v>
      </c>
      <c r="K312" s="12">
        <f t="shared" ref="K312:L315" si="54">TRUNC(E312+G312+I312,1)</f>
        <v>0</v>
      </c>
      <c r="L312" s="13">
        <f t="shared" si="54"/>
        <v>0</v>
      </c>
      <c r="M312" s="8" t="s">
        <v>679</v>
      </c>
      <c r="N312" s="2" t="s">
        <v>438</v>
      </c>
      <c r="O312" s="2" t="s">
        <v>827</v>
      </c>
      <c r="P312" s="2" t="s">
        <v>64</v>
      </c>
      <c r="Q312" s="2" t="s">
        <v>64</v>
      </c>
      <c r="R312" s="2" t="s">
        <v>63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 t="s">
        <v>52</v>
      </c>
      <c r="AW312" s="2" t="s">
        <v>828</v>
      </c>
      <c r="AX312" s="2" t="s">
        <v>52</v>
      </c>
      <c r="AY312" s="2" t="s">
        <v>52</v>
      </c>
    </row>
    <row r="313" spans="1:51" ht="30" customHeight="1">
      <c r="A313" s="8" t="s">
        <v>682</v>
      </c>
      <c r="B313" s="8" t="s">
        <v>683</v>
      </c>
      <c r="C313" s="8" t="s">
        <v>607</v>
      </c>
      <c r="D313" s="9">
        <v>6.2</v>
      </c>
      <c r="E313" s="12">
        <f>단가대비표!O15</f>
        <v>0</v>
      </c>
      <c r="F313" s="13">
        <f>TRUNC(E313*D313,1)</f>
        <v>0</v>
      </c>
      <c r="G313" s="12">
        <f>단가대비표!P15</f>
        <v>0</v>
      </c>
      <c r="H313" s="13">
        <f>TRUNC(G313*D313,1)</f>
        <v>0</v>
      </c>
      <c r="I313" s="12">
        <f>단가대비표!V15</f>
        <v>0</v>
      </c>
      <c r="J313" s="13">
        <f>TRUNC(I313*D313,1)</f>
        <v>0</v>
      </c>
      <c r="K313" s="12">
        <f t="shared" si="54"/>
        <v>0</v>
      </c>
      <c r="L313" s="13">
        <f t="shared" si="54"/>
        <v>0</v>
      </c>
      <c r="M313" s="8" t="s">
        <v>52</v>
      </c>
      <c r="N313" s="2" t="s">
        <v>438</v>
      </c>
      <c r="O313" s="2" t="s">
        <v>684</v>
      </c>
      <c r="P313" s="2" t="s">
        <v>64</v>
      </c>
      <c r="Q313" s="2" t="s">
        <v>64</v>
      </c>
      <c r="R313" s="2" t="s">
        <v>63</v>
      </c>
      <c r="S313" s="3"/>
      <c r="T313" s="3"/>
      <c r="U313" s="3"/>
      <c r="V313" s="3">
        <v>1</v>
      </c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 t="s">
        <v>52</v>
      </c>
      <c r="AW313" s="2" t="s">
        <v>829</v>
      </c>
      <c r="AX313" s="2" t="s">
        <v>52</v>
      </c>
      <c r="AY313" s="2" t="s">
        <v>52</v>
      </c>
    </row>
    <row r="314" spans="1:51" ht="30" customHeight="1">
      <c r="A314" s="8" t="s">
        <v>556</v>
      </c>
      <c r="B314" s="8" t="s">
        <v>830</v>
      </c>
      <c r="C314" s="8" t="s">
        <v>332</v>
      </c>
      <c r="D314" s="9">
        <v>1</v>
      </c>
      <c r="E314" s="12">
        <f>TRUNC(SUMIF(V312:V315, RIGHTB(O314, 1), F312:F315)*U314, 2)</f>
        <v>0</v>
      </c>
      <c r="F314" s="13">
        <f>TRUNC(E314*D314,1)</f>
        <v>0</v>
      </c>
      <c r="G314" s="12">
        <v>0</v>
      </c>
      <c r="H314" s="13">
        <f>TRUNC(G314*D314,1)</f>
        <v>0</v>
      </c>
      <c r="I314" s="12">
        <v>0</v>
      </c>
      <c r="J314" s="13">
        <f>TRUNC(I314*D314,1)</f>
        <v>0</v>
      </c>
      <c r="K314" s="12">
        <f t="shared" si="54"/>
        <v>0</v>
      </c>
      <c r="L314" s="13">
        <f t="shared" si="54"/>
        <v>0</v>
      </c>
      <c r="M314" s="8" t="s">
        <v>52</v>
      </c>
      <c r="N314" s="2" t="s">
        <v>438</v>
      </c>
      <c r="O314" s="2" t="s">
        <v>333</v>
      </c>
      <c r="P314" s="2" t="s">
        <v>64</v>
      </c>
      <c r="Q314" s="2" t="s">
        <v>64</v>
      </c>
      <c r="R314" s="2" t="s">
        <v>64</v>
      </c>
      <c r="S314" s="3">
        <v>0</v>
      </c>
      <c r="T314" s="3">
        <v>0</v>
      </c>
      <c r="U314" s="3">
        <v>0.16</v>
      </c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52</v>
      </c>
      <c r="AW314" s="2" t="s">
        <v>831</v>
      </c>
      <c r="AX314" s="2" t="s">
        <v>52</v>
      </c>
      <c r="AY314" s="2" t="s">
        <v>52</v>
      </c>
    </row>
    <row r="315" spans="1:51" ht="30" customHeight="1">
      <c r="A315" s="8" t="s">
        <v>688</v>
      </c>
      <c r="B315" s="8" t="s">
        <v>323</v>
      </c>
      <c r="C315" s="8" t="s">
        <v>324</v>
      </c>
      <c r="D315" s="9">
        <v>1</v>
      </c>
      <c r="E315" s="12">
        <f>TRUNC(단가대비표!O92*1/8*16/12*25/20, 1)</f>
        <v>0</v>
      </c>
      <c r="F315" s="13">
        <f>TRUNC(E315*D315,1)</f>
        <v>0</v>
      </c>
      <c r="G315" s="12">
        <f>TRUNC(단가대비표!P92*1/8*16/12*25/20, 1)</f>
        <v>0</v>
      </c>
      <c r="H315" s="13">
        <f>TRUNC(G315*D315,1)</f>
        <v>0</v>
      </c>
      <c r="I315" s="12">
        <f>TRUNC(단가대비표!V92*1/8*16/12*25/20, 1)</f>
        <v>0</v>
      </c>
      <c r="J315" s="13">
        <f>TRUNC(I315*D315,1)</f>
        <v>0</v>
      </c>
      <c r="K315" s="12">
        <f t="shared" si="54"/>
        <v>0</v>
      </c>
      <c r="L315" s="13">
        <f t="shared" si="54"/>
        <v>0</v>
      </c>
      <c r="M315" s="8" t="s">
        <v>52</v>
      </c>
      <c r="N315" s="2" t="s">
        <v>438</v>
      </c>
      <c r="O315" s="2" t="s">
        <v>689</v>
      </c>
      <c r="P315" s="2" t="s">
        <v>64</v>
      </c>
      <c r="Q315" s="2" t="s">
        <v>64</v>
      </c>
      <c r="R315" s="2" t="s">
        <v>63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52</v>
      </c>
      <c r="AW315" s="2" t="s">
        <v>832</v>
      </c>
      <c r="AX315" s="2" t="s">
        <v>63</v>
      </c>
      <c r="AY315" s="2" t="s">
        <v>52</v>
      </c>
    </row>
    <row r="316" spans="1:51" ht="30" customHeight="1">
      <c r="A316" s="8" t="s">
        <v>347</v>
      </c>
      <c r="B316" s="8" t="s">
        <v>52</v>
      </c>
      <c r="C316" s="8" t="s">
        <v>52</v>
      </c>
      <c r="D316" s="9"/>
      <c r="E316" s="12"/>
      <c r="F316" s="13">
        <f>TRUNC(SUMIF(N312:N315, N311, F312:F315),0)</f>
        <v>0</v>
      </c>
      <c r="G316" s="12"/>
      <c r="H316" s="13">
        <f>TRUNC(SUMIF(N312:N315, N311, H312:H315),0)</f>
        <v>0</v>
      </c>
      <c r="I316" s="12"/>
      <c r="J316" s="13">
        <f>TRUNC(SUMIF(N312:N315, N311, J312:J315),0)</f>
        <v>0</v>
      </c>
      <c r="K316" s="12"/>
      <c r="L316" s="13">
        <f>F316+H316+J316</f>
        <v>0</v>
      </c>
      <c r="M316" s="8" t="s">
        <v>52</v>
      </c>
      <c r="N316" s="2" t="s">
        <v>72</v>
      </c>
      <c r="O316" s="2" t="s">
        <v>72</v>
      </c>
      <c r="P316" s="2" t="s">
        <v>52</v>
      </c>
      <c r="Q316" s="2" t="s">
        <v>52</v>
      </c>
      <c r="R316" s="2" t="s">
        <v>52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52</v>
      </c>
      <c r="AW316" s="2" t="s">
        <v>52</v>
      </c>
      <c r="AX316" s="2" t="s">
        <v>52</v>
      </c>
      <c r="AY316" s="2" t="s">
        <v>52</v>
      </c>
    </row>
    <row r="317" spans="1:51" ht="30" customHeight="1">
      <c r="A317" s="9"/>
      <c r="B317" s="9"/>
      <c r="C317" s="9"/>
      <c r="D317" s="9"/>
      <c r="E317" s="12"/>
      <c r="F317" s="13"/>
      <c r="G317" s="12"/>
      <c r="H317" s="13"/>
      <c r="I317" s="12"/>
      <c r="J317" s="13"/>
      <c r="K317" s="12"/>
      <c r="L317" s="13"/>
      <c r="M317" s="9"/>
    </row>
    <row r="318" spans="1:51" ht="30" customHeight="1">
      <c r="A318" s="108" t="s">
        <v>833</v>
      </c>
      <c r="B318" s="108"/>
      <c r="C318" s="108"/>
      <c r="D318" s="108"/>
      <c r="E318" s="109"/>
      <c r="F318" s="110"/>
      <c r="G318" s="109"/>
      <c r="H318" s="110"/>
      <c r="I318" s="109"/>
      <c r="J318" s="110"/>
      <c r="K318" s="109"/>
      <c r="L318" s="110"/>
      <c r="M318" s="108"/>
      <c r="N318" s="1" t="s">
        <v>456</v>
      </c>
    </row>
    <row r="319" spans="1:51" ht="30" customHeight="1">
      <c r="A319" s="8" t="s">
        <v>454</v>
      </c>
      <c r="B319" s="8" t="s">
        <v>835</v>
      </c>
      <c r="C319" s="8" t="s">
        <v>77</v>
      </c>
      <c r="D319" s="9">
        <v>1</v>
      </c>
      <c r="E319" s="12">
        <f>일위대가목록!E51</f>
        <v>0</v>
      </c>
      <c r="F319" s="13">
        <f>TRUNC(E319*D319,1)</f>
        <v>0</v>
      </c>
      <c r="G319" s="12">
        <f>일위대가목록!F51</f>
        <v>0</v>
      </c>
      <c r="H319" s="13">
        <f>TRUNC(G319*D319,1)</f>
        <v>0</v>
      </c>
      <c r="I319" s="12">
        <f>일위대가목록!G51</f>
        <v>0</v>
      </c>
      <c r="J319" s="13">
        <f>TRUNC(I319*D319,1)</f>
        <v>0</v>
      </c>
      <c r="K319" s="12">
        <f>TRUNC(E319+G319+I319,1)</f>
        <v>0</v>
      </c>
      <c r="L319" s="13">
        <f>TRUNC(F319+H319+J319,1)</f>
        <v>0</v>
      </c>
      <c r="M319" s="8" t="s">
        <v>836</v>
      </c>
      <c r="N319" s="2" t="s">
        <v>456</v>
      </c>
      <c r="O319" s="2" t="s">
        <v>837</v>
      </c>
      <c r="P319" s="2" t="s">
        <v>63</v>
      </c>
      <c r="Q319" s="2" t="s">
        <v>64</v>
      </c>
      <c r="R319" s="2" t="s">
        <v>64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2" t="s">
        <v>52</v>
      </c>
      <c r="AW319" s="2" t="s">
        <v>838</v>
      </c>
      <c r="AX319" s="2" t="s">
        <v>52</v>
      </c>
      <c r="AY319" s="2" t="s">
        <v>52</v>
      </c>
    </row>
    <row r="320" spans="1:51" ht="30" customHeight="1">
      <c r="A320" s="8" t="s">
        <v>743</v>
      </c>
      <c r="B320" s="8" t="s">
        <v>744</v>
      </c>
      <c r="C320" s="8" t="s">
        <v>77</v>
      </c>
      <c r="D320" s="9">
        <v>1</v>
      </c>
      <c r="E320" s="12">
        <f>일위대가목록!E46</f>
        <v>0</v>
      </c>
      <c r="F320" s="13">
        <f>TRUNC(E320*D320,1)</f>
        <v>0</v>
      </c>
      <c r="G320" s="12">
        <f>일위대가목록!F46</f>
        <v>0</v>
      </c>
      <c r="H320" s="13">
        <f>TRUNC(G320*D320,1)</f>
        <v>0</v>
      </c>
      <c r="I320" s="12">
        <f>일위대가목록!G46</f>
        <v>0</v>
      </c>
      <c r="J320" s="13">
        <f>TRUNC(I320*D320,1)</f>
        <v>0</v>
      </c>
      <c r="K320" s="12">
        <f>TRUNC(E320+G320+I320,1)</f>
        <v>0</v>
      </c>
      <c r="L320" s="13">
        <f>TRUNC(F320+H320+J320,1)</f>
        <v>0</v>
      </c>
      <c r="M320" s="8" t="s">
        <v>745</v>
      </c>
      <c r="N320" s="2" t="s">
        <v>456</v>
      </c>
      <c r="O320" s="2" t="s">
        <v>746</v>
      </c>
      <c r="P320" s="2" t="s">
        <v>63</v>
      </c>
      <c r="Q320" s="2" t="s">
        <v>64</v>
      </c>
      <c r="R320" s="2" t="s">
        <v>64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2" t="s">
        <v>52</v>
      </c>
      <c r="AW320" s="2" t="s">
        <v>839</v>
      </c>
      <c r="AX320" s="2" t="s">
        <v>52</v>
      </c>
      <c r="AY320" s="2" t="s">
        <v>52</v>
      </c>
    </row>
    <row r="321" spans="1:51" ht="30" customHeight="1">
      <c r="A321" s="8" t="s">
        <v>347</v>
      </c>
      <c r="B321" s="8" t="s">
        <v>52</v>
      </c>
      <c r="C321" s="8" t="s">
        <v>52</v>
      </c>
      <c r="D321" s="9"/>
      <c r="E321" s="12"/>
      <c r="F321" s="13">
        <f>TRUNC(SUMIF(N319:N320, N318, F319:F320),0)</f>
        <v>0</v>
      </c>
      <c r="G321" s="12"/>
      <c r="H321" s="13">
        <f>TRUNC(SUMIF(N319:N320, N318, H319:H320),0)</f>
        <v>0</v>
      </c>
      <c r="I321" s="12"/>
      <c r="J321" s="13">
        <f>TRUNC(SUMIF(N319:N320, N318, J319:J320),0)</f>
        <v>0</v>
      </c>
      <c r="K321" s="12"/>
      <c r="L321" s="13">
        <f>F321+H321+J321</f>
        <v>0</v>
      </c>
      <c r="M321" s="8" t="s">
        <v>52</v>
      </c>
      <c r="N321" s="2" t="s">
        <v>72</v>
      </c>
      <c r="O321" s="2" t="s">
        <v>72</v>
      </c>
      <c r="P321" s="2" t="s">
        <v>52</v>
      </c>
      <c r="Q321" s="2" t="s">
        <v>52</v>
      </c>
      <c r="R321" s="2" t="s">
        <v>52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52</v>
      </c>
      <c r="AW321" s="2" t="s">
        <v>52</v>
      </c>
      <c r="AX321" s="2" t="s">
        <v>52</v>
      </c>
      <c r="AY321" s="2" t="s">
        <v>52</v>
      </c>
    </row>
    <row r="322" spans="1:51" ht="30" customHeight="1">
      <c r="A322" s="9"/>
      <c r="B322" s="9"/>
      <c r="C322" s="9"/>
      <c r="D322" s="9"/>
      <c r="E322" s="12"/>
      <c r="F322" s="13"/>
      <c r="G322" s="12"/>
      <c r="H322" s="13"/>
      <c r="I322" s="12"/>
      <c r="J322" s="13"/>
      <c r="K322" s="12"/>
      <c r="L322" s="13"/>
      <c r="M322" s="9"/>
    </row>
    <row r="323" spans="1:51" ht="30" customHeight="1">
      <c r="A323" s="108" t="s">
        <v>840</v>
      </c>
      <c r="B323" s="108"/>
      <c r="C323" s="108"/>
      <c r="D323" s="108"/>
      <c r="E323" s="109"/>
      <c r="F323" s="110"/>
      <c r="G323" s="109"/>
      <c r="H323" s="110"/>
      <c r="I323" s="109"/>
      <c r="J323" s="110"/>
      <c r="K323" s="109"/>
      <c r="L323" s="110"/>
      <c r="M323" s="108"/>
      <c r="N323" s="1" t="s">
        <v>837</v>
      </c>
    </row>
    <row r="324" spans="1:51" ht="30" customHeight="1">
      <c r="A324" s="8" t="s">
        <v>454</v>
      </c>
      <c r="B324" s="8" t="s">
        <v>835</v>
      </c>
      <c r="C324" s="8" t="s">
        <v>841</v>
      </c>
      <c r="D324" s="9">
        <v>0.1</v>
      </c>
      <c r="E324" s="12">
        <f>일위대가목록!E52</f>
        <v>0</v>
      </c>
      <c r="F324" s="13">
        <f>TRUNC(E324*D324,1)</f>
        <v>0</v>
      </c>
      <c r="G324" s="12">
        <f>일위대가목록!F52</f>
        <v>0</v>
      </c>
      <c r="H324" s="13">
        <f>TRUNC(G324*D324,1)</f>
        <v>0</v>
      </c>
      <c r="I324" s="12">
        <f>일위대가목록!G52</f>
        <v>0</v>
      </c>
      <c r="J324" s="13">
        <f>TRUNC(I324*D324,1)</f>
        <v>0</v>
      </c>
      <c r="K324" s="12">
        <f>TRUNC(E324+G324+I324,1)</f>
        <v>0</v>
      </c>
      <c r="L324" s="13">
        <f>TRUNC(F324+H324+J324,1)</f>
        <v>0</v>
      </c>
      <c r="M324" s="8" t="s">
        <v>842</v>
      </c>
      <c r="N324" s="2" t="s">
        <v>837</v>
      </c>
      <c r="O324" s="2" t="s">
        <v>843</v>
      </c>
      <c r="P324" s="2" t="s">
        <v>63</v>
      </c>
      <c r="Q324" s="2" t="s">
        <v>64</v>
      </c>
      <c r="R324" s="2" t="s">
        <v>64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52</v>
      </c>
      <c r="AW324" s="2" t="s">
        <v>844</v>
      </c>
      <c r="AX324" s="2" t="s">
        <v>52</v>
      </c>
      <c r="AY324" s="2" t="s">
        <v>52</v>
      </c>
    </row>
    <row r="325" spans="1:51" ht="30" customHeight="1">
      <c r="A325" s="8" t="s">
        <v>347</v>
      </c>
      <c r="B325" s="8" t="s">
        <v>52</v>
      </c>
      <c r="C325" s="8" t="s">
        <v>52</v>
      </c>
      <c r="D325" s="9"/>
      <c r="E325" s="12"/>
      <c r="F325" s="13">
        <f>TRUNC(SUMIF(N324:N324, N323, F324:F324),0)</f>
        <v>0</v>
      </c>
      <c r="G325" s="12"/>
      <c r="H325" s="13">
        <f>TRUNC(SUMIF(N324:N324, N323, H324:H324),0)</f>
        <v>0</v>
      </c>
      <c r="I325" s="12"/>
      <c r="J325" s="13">
        <f>TRUNC(SUMIF(N324:N324, N323, J324:J324),0)</f>
        <v>0</v>
      </c>
      <c r="K325" s="12"/>
      <c r="L325" s="13">
        <f>F325+H325+J325</f>
        <v>0</v>
      </c>
      <c r="M325" s="8" t="s">
        <v>52</v>
      </c>
      <c r="N325" s="2" t="s">
        <v>72</v>
      </c>
      <c r="O325" s="2" t="s">
        <v>72</v>
      </c>
      <c r="P325" s="2" t="s">
        <v>52</v>
      </c>
      <c r="Q325" s="2" t="s">
        <v>52</v>
      </c>
      <c r="R325" s="2" t="s">
        <v>52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52</v>
      </c>
      <c r="AW325" s="2" t="s">
        <v>52</v>
      </c>
      <c r="AX325" s="2" t="s">
        <v>52</v>
      </c>
      <c r="AY325" s="2" t="s">
        <v>52</v>
      </c>
    </row>
    <row r="326" spans="1:51" ht="30" customHeight="1">
      <c r="A326" s="9"/>
      <c r="B326" s="9"/>
      <c r="C326" s="9"/>
      <c r="D326" s="9"/>
      <c r="E326" s="12"/>
      <c r="F326" s="13"/>
      <c r="G326" s="12"/>
      <c r="H326" s="13"/>
      <c r="I326" s="12"/>
      <c r="J326" s="13"/>
      <c r="K326" s="12"/>
      <c r="L326" s="13"/>
      <c r="M326" s="9"/>
    </row>
    <row r="327" spans="1:51" ht="30" customHeight="1">
      <c r="A327" s="108" t="s">
        <v>845</v>
      </c>
      <c r="B327" s="108"/>
      <c r="C327" s="108"/>
      <c r="D327" s="108"/>
      <c r="E327" s="109"/>
      <c r="F327" s="110"/>
      <c r="G327" s="109"/>
      <c r="H327" s="110"/>
      <c r="I327" s="109"/>
      <c r="J327" s="110"/>
      <c r="K327" s="109"/>
      <c r="L327" s="110"/>
      <c r="M327" s="108"/>
      <c r="N327" s="1" t="s">
        <v>843</v>
      </c>
    </row>
    <row r="328" spans="1:51" ht="30" customHeight="1">
      <c r="A328" s="8" t="s">
        <v>803</v>
      </c>
      <c r="B328" s="8" t="s">
        <v>323</v>
      </c>
      <c r="C328" s="8" t="s">
        <v>324</v>
      </c>
      <c r="D328" s="9">
        <v>2.7E-2</v>
      </c>
      <c r="E328" s="12">
        <f>단가대비표!O88</f>
        <v>0</v>
      </c>
      <c r="F328" s="13">
        <f>TRUNC(E328*D328,1)</f>
        <v>0</v>
      </c>
      <c r="G328" s="12">
        <f>단가대비표!P88</f>
        <v>0</v>
      </c>
      <c r="H328" s="13">
        <f>TRUNC(G328*D328,1)</f>
        <v>0</v>
      </c>
      <c r="I328" s="12">
        <f>단가대비표!V88</f>
        <v>0</v>
      </c>
      <c r="J328" s="13">
        <f>TRUNC(I328*D328,1)</f>
        <v>0</v>
      </c>
      <c r="K328" s="12">
        <f t="shared" ref="K328:L330" si="55">TRUNC(E328+G328+I328,1)</f>
        <v>0</v>
      </c>
      <c r="L328" s="13">
        <f t="shared" si="55"/>
        <v>0</v>
      </c>
      <c r="M328" s="8" t="s">
        <v>52</v>
      </c>
      <c r="N328" s="2" t="s">
        <v>843</v>
      </c>
      <c r="O328" s="2" t="s">
        <v>804</v>
      </c>
      <c r="P328" s="2" t="s">
        <v>64</v>
      </c>
      <c r="Q328" s="2" t="s">
        <v>64</v>
      </c>
      <c r="R328" s="2" t="s">
        <v>63</v>
      </c>
      <c r="S328" s="3"/>
      <c r="T328" s="3"/>
      <c r="U328" s="3"/>
      <c r="V328" s="3">
        <v>1</v>
      </c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2" t="s">
        <v>52</v>
      </c>
      <c r="AW328" s="2" t="s">
        <v>846</v>
      </c>
      <c r="AX328" s="2" t="s">
        <v>52</v>
      </c>
      <c r="AY328" s="2" t="s">
        <v>52</v>
      </c>
    </row>
    <row r="329" spans="1:51" ht="30" customHeight="1">
      <c r="A329" s="8" t="s">
        <v>327</v>
      </c>
      <c r="B329" s="8" t="s">
        <v>323</v>
      </c>
      <c r="C329" s="8" t="s">
        <v>324</v>
      </c>
      <c r="D329" s="9">
        <v>1.2999999999999999E-2</v>
      </c>
      <c r="E329" s="12">
        <f>단가대비표!O78</f>
        <v>0</v>
      </c>
      <c r="F329" s="13">
        <f>TRUNC(E329*D329,1)</f>
        <v>0</v>
      </c>
      <c r="G329" s="12">
        <f>단가대비표!P78</f>
        <v>0</v>
      </c>
      <c r="H329" s="13">
        <f>TRUNC(G329*D329,1)</f>
        <v>0</v>
      </c>
      <c r="I329" s="12">
        <f>단가대비표!V78</f>
        <v>0</v>
      </c>
      <c r="J329" s="13">
        <f>TRUNC(I329*D329,1)</f>
        <v>0</v>
      </c>
      <c r="K329" s="12">
        <f t="shared" si="55"/>
        <v>0</v>
      </c>
      <c r="L329" s="13">
        <f t="shared" si="55"/>
        <v>0</v>
      </c>
      <c r="M329" s="8" t="s">
        <v>52</v>
      </c>
      <c r="N329" s="2" t="s">
        <v>843</v>
      </c>
      <c r="O329" s="2" t="s">
        <v>328</v>
      </c>
      <c r="P329" s="2" t="s">
        <v>64</v>
      </c>
      <c r="Q329" s="2" t="s">
        <v>64</v>
      </c>
      <c r="R329" s="2" t="s">
        <v>63</v>
      </c>
      <c r="S329" s="3"/>
      <c r="T329" s="3"/>
      <c r="U329" s="3"/>
      <c r="V329" s="3">
        <v>1</v>
      </c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52</v>
      </c>
      <c r="AW329" s="2" t="s">
        <v>847</v>
      </c>
      <c r="AX329" s="2" t="s">
        <v>52</v>
      </c>
      <c r="AY329" s="2" t="s">
        <v>52</v>
      </c>
    </row>
    <row r="330" spans="1:51" ht="30" customHeight="1">
      <c r="A330" s="8" t="s">
        <v>807</v>
      </c>
      <c r="B330" s="8" t="s">
        <v>848</v>
      </c>
      <c r="C330" s="8" t="s">
        <v>332</v>
      </c>
      <c r="D330" s="9">
        <v>1</v>
      </c>
      <c r="E330" s="12">
        <f>TRUNC(SUMIF(V328:V330, RIGHTB(O330, 1), H328:H330)*U330, 2)</f>
        <v>0</v>
      </c>
      <c r="F330" s="13">
        <f>TRUNC(E330*D330,1)</f>
        <v>0</v>
      </c>
      <c r="G330" s="12">
        <v>0</v>
      </c>
      <c r="H330" s="13">
        <f>TRUNC(G330*D330,1)</f>
        <v>0</v>
      </c>
      <c r="I330" s="12">
        <v>0</v>
      </c>
      <c r="J330" s="13">
        <f>TRUNC(I330*D330,1)</f>
        <v>0</v>
      </c>
      <c r="K330" s="12">
        <f t="shared" si="55"/>
        <v>0</v>
      </c>
      <c r="L330" s="13">
        <f t="shared" si="55"/>
        <v>0</v>
      </c>
      <c r="M330" s="8" t="s">
        <v>52</v>
      </c>
      <c r="N330" s="2" t="s">
        <v>843</v>
      </c>
      <c r="O330" s="2" t="s">
        <v>333</v>
      </c>
      <c r="P330" s="2" t="s">
        <v>64</v>
      </c>
      <c r="Q330" s="2" t="s">
        <v>64</v>
      </c>
      <c r="R330" s="2" t="s">
        <v>64</v>
      </c>
      <c r="S330" s="3">
        <v>1</v>
      </c>
      <c r="T330" s="3">
        <v>0</v>
      </c>
      <c r="U330" s="3">
        <v>0.12</v>
      </c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849</v>
      </c>
      <c r="AX330" s="2" t="s">
        <v>52</v>
      </c>
      <c r="AY330" s="2" t="s">
        <v>52</v>
      </c>
    </row>
    <row r="331" spans="1:51" ht="30" customHeight="1">
      <c r="A331" s="8" t="s">
        <v>347</v>
      </c>
      <c r="B331" s="8" t="s">
        <v>52</v>
      </c>
      <c r="C331" s="8" t="s">
        <v>52</v>
      </c>
      <c r="D331" s="9"/>
      <c r="E331" s="12"/>
      <c r="F331" s="13">
        <f>TRUNC(SUMIF(N328:N330, N327, F328:F330),0)</f>
        <v>0</v>
      </c>
      <c r="G331" s="12"/>
      <c r="H331" s="13">
        <f>TRUNC(SUMIF(N328:N330, N327, H328:H330),0)</f>
        <v>0</v>
      </c>
      <c r="I331" s="12"/>
      <c r="J331" s="13">
        <f>TRUNC(SUMIF(N328:N330, N327, J328:J330),0)</f>
        <v>0</v>
      </c>
      <c r="K331" s="12"/>
      <c r="L331" s="13">
        <f>F331+H331+J331</f>
        <v>0</v>
      </c>
      <c r="M331" s="8" t="s">
        <v>52</v>
      </c>
      <c r="N331" s="2" t="s">
        <v>72</v>
      </c>
      <c r="O331" s="2" t="s">
        <v>72</v>
      </c>
      <c r="P331" s="2" t="s">
        <v>52</v>
      </c>
      <c r="Q331" s="2" t="s">
        <v>52</v>
      </c>
      <c r="R331" s="2" t="s">
        <v>52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2" t="s">
        <v>52</v>
      </c>
      <c r="AW331" s="2" t="s">
        <v>52</v>
      </c>
      <c r="AX331" s="2" t="s">
        <v>52</v>
      </c>
      <c r="AY331" s="2" t="s">
        <v>52</v>
      </c>
    </row>
    <row r="332" spans="1:51" ht="30" customHeight="1">
      <c r="A332" s="9"/>
      <c r="B332" s="9"/>
      <c r="C332" s="9"/>
      <c r="D332" s="9"/>
      <c r="E332" s="12"/>
      <c r="F332" s="13"/>
      <c r="G332" s="12"/>
      <c r="H332" s="13"/>
      <c r="I332" s="12"/>
      <c r="J332" s="13"/>
      <c r="K332" s="12"/>
      <c r="L332" s="13"/>
      <c r="M332" s="9"/>
    </row>
    <row r="333" spans="1:51" ht="30" customHeight="1">
      <c r="A333" s="108" t="s">
        <v>850</v>
      </c>
      <c r="B333" s="108"/>
      <c r="C333" s="108"/>
      <c r="D333" s="108"/>
      <c r="E333" s="109"/>
      <c r="F333" s="110"/>
      <c r="G333" s="109"/>
      <c r="H333" s="110"/>
      <c r="I333" s="109"/>
      <c r="J333" s="110"/>
      <c r="K333" s="109"/>
      <c r="L333" s="110"/>
      <c r="M333" s="108"/>
      <c r="N333" s="1" t="s">
        <v>461</v>
      </c>
    </row>
    <row r="334" spans="1:51" ht="30" customHeight="1">
      <c r="A334" s="8" t="s">
        <v>459</v>
      </c>
      <c r="B334" s="8" t="s">
        <v>851</v>
      </c>
      <c r="C334" s="8" t="s">
        <v>77</v>
      </c>
      <c r="D334" s="9">
        <v>1</v>
      </c>
      <c r="E334" s="12">
        <f>일위대가목록!E54</f>
        <v>0</v>
      </c>
      <c r="F334" s="13">
        <f>TRUNC(E334*D334,1)</f>
        <v>0</v>
      </c>
      <c r="G334" s="12">
        <f>일위대가목록!F54</f>
        <v>0</v>
      </c>
      <c r="H334" s="13">
        <f>TRUNC(G334*D334,1)</f>
        <v>0</v>
      </c>
      <c r="I334" s="12">
        <f>일위대가목록!G54</f>
        <v>0</v>
      </c>
      <c r="J334" s="13">
        <f>TRUNC(I334*D334,1)</f>
        <v>0</v>
      </c>
      <c r="K334" s="12">
        <f>TRUNC(E334+G334+I334,1)</f>
        <v>0</v>
      </c>
      <c r="L334" s="13">
        <f>TRUNC(F334+H334+J334,1)</f>
        <v>0</v>
      </c>
      <c r="M334" s="8" t="s">
        <v>852</v>
      </c>
      <c r="N334" s="2" t="s">
        <v>461</v>
      </c>
      <c r="O334" s="2" t="s">
        <v>853</v>
      </c>
      <c r="P334" s="2" t="s">
        <v>63</v>
      </c>
      <c r="Q334" s="2" t="s">
        <v>64</v>
      </c>
      <c r="R334" s="2" t="s">
        <v>64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52</v>
      </c>
      <c r="AW334" s="2" t="s">
        <v>854</v>
      </c>
      <c r="AX334" s="2" t="s">
        <v>52</v>
      </c>
      <c r="AY334" s="2" t="s">
        <v>52</v>
      </c>
    </row>
    <row r="335" spans="1:51" ht="30" customHeight="1">
      <c r="A335" s="8" t="s">
        <v>855</v>
      </c>
      <c r="B335" s="8" t="s">
        <v>856</v>
      </c>
      <c r="C335" s="8" t="s">
        <v>77</v>
      </c>
      <c r="D335" s="9">
        <v>1</v>
      </c>
      <c r="E335" s="12">
        <f>일위대가목록!E55</f>
        <v>0</v>
      </c>
      <c r="F335" s="13">
        <f>TRUNC(E335*D335,1)</f>
        <v>0</v>
      </c>
      <c r="G335" s="12">
        <f>일위대가목록!F55</f>
        <v>0</v>
      </c>
      <c r="H335" s="13">
        <f>TRUNC(G335*D335,1)</f>
        <v>0</v>
      </c>
      <c r="I335" s="12">
        <f>일위대가목록!G55</f>
        <v>0</v>
      </c>
      <c r="J335" s="13">
        <f>TRUNC(I335*D335,1)</f>
        <v>0</v>
      </c>
      <c r="K335" s="12">
        <f>TRUNC(E335+G335+I335,1)</f>
        <v>0</v>
      </c>
      <c r="L335" s="13">
        <f>TRUNC(F335+H335+J335,1)</f>
        <v>0</v>
      </c>
      <c r="M335" s="8" t="s">
        <v>857</v>
      </c>
      <c r="N335" s="2" t="s">
        <v>461</v>
      </c>
      <c r="O335" s="2" t="s">
        <v>858</v>
      </c>
      <c r="P335" s="2" t="s">
        <v>63</v>
      </c>
      <c r="Q335" s="2" t="s">
        <v>64</v>
      </c>
      <c r="R335" s="2" t="s">
        <v>64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52</v>
      </c>
      <c r="AW335" s="2" t="s">
        <v>859</v>
      </c>
      <c r="AX335" s="2" t="s">
        <v>52</v>
      </c>
      <c r="AY335" s="2" t="s">
        <v>52</v>
      </c>
    </row>
    <row r="336" spans="1:51" ht="30" customHeight="1">
      <c r="A336" s="8" t="s">
        <v>347</v>
      </c>
      <c r="B336" s="8" t="s">
        <v>52</v>
      </c>
      <c r="C336" s="8" t="s">
        <v>52</v>
      </c>
      <c r="D336" s="9"/>
      <c r="E336" s="12"/>
      <c r="F336" s="13">
        <f>TRUNC(SUMIF(N334:N335, N333, F334:F335),0)</f>
        <v>0</v>
      </c>
      <c r="G336" s="12"/>
      <c r="H336" s="13">
        <f>TRUNC(SUMIF(N334:N335, N333, H334:H335),0)</f>
        <v>0</v>
      </c>
      <c r="I336" s="12"/>
      <c r="J336" s="13">
        <f>TRUNC(SUMIF(N334:N335, N333, J334:J335),0)</f>
        <v>0</v>
      </c>
      <c r="K336" s="12"/>
      <c r="L336" s="13">
        <f>F336+H336+J336</f>
        <v>0</v>
      </c>
      <c r="M336" s="8" t="s">
        <v>52</v>
      </c>
      <c r="N336" s="2" t="s">
        <v>72</v>
      </c>
      <c r="O336" s="2" t="s">
        <v>72</v>
      </c>
      <c r="P336" s="2" t="s">
        <v>52</v>
      </c>
      <c r="Q336" s="2" t="s">
        <v>52</v>
      </c>
      <c r="R336" s="2" t="s">
        <v>52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52</v>
      </c>
      <c r="AW336" s="2" t="s">
        <v>52</v>
      </c>
      <c r="AX336" s="2" t="s">
        <v>52</v>
      </c>
      <c r="AY336" s="2" t="s">
        <v>52</v>
      </c>
    </row>
    <row r="337" spans="1:51" ht="30" customHeight="1">
      <c r="A337" s="9"/>
      <c r="B337" s="9"/>
      <c r="C337" s="9"/>
      <c r="D337" s="9"/>
      <c r="E337" s="12"/>
      <c r="F337" s="13"/>
      <c r="G337" s="12"/>
      <c r="H337" s="13"/>
      <c r="I337" s="12"/>
      <c r="J337" s="13"/>
      <c r="K337" s="12"/>
      <c r="L337" s="13"/>
      <c r="M337" s="9"/>
    </row>
    <row r="338" spans="1:51" ht="30" customHeight="1">
      <c r="A338" s="108" t="s">
        <v>860</v>
      </c>
      <c r="B338" s="108"/>
      <c r="C338" s="108"/>
      <c r="D338" s="108"/>
      <c r="E338" s="109"/>
      <c r="F338" s="110"/>
      <c r="G338" s="109"/>
      <c r="H338" s="110"/>
      <c r="I338" s="109"/>
      <c r="J338" s="110"/>
      <c r="K338" s="109"/>
      <c r="L338" s="110"/>
      <c r="M338" s="108"/>
      <c r="N338" s="1" t="s">
        <v>853</v>
      </c>
    </row>
    <row r="339" spans="1:51" ht="30" customHeight="1">
      <c r="A339" s="8" t="s">
        <v>459</v>
      </c>
      <c r="B339" s="8" t="s">
        <v>851</v>
      </c>
      <c r="C339" s="8" t="s">
        <v>841</v>
      </c>
      <c r="D339" s="9">
        <v>0.1</v>
      </c>
      <c r="E339" s="12">
        <f>일위대가목록!E56</f>
        <v>0</v>
      </c>
      <c r="F339" s="13">
        <f>TRUNC(E339*D339,1)</f>
        <v>0</v>
      </c>
      <c r="G339" s="12">
        <f>일위대가목록!F56</f>
        <v>0</v>
      </c>
      <c r="H339" s="13">
        <f>TRUNC(G339*D339,1)</f>
        <v>0</v>
      </c>
      <c r="I339" s="12">
        <f>일위대가목록!G56</f>
        <v>0</v>
      </c>
      <c r="J339" s="13">
        <f>TRUNC(I339*D339,1)</f>
        <v>0</v>
      </c>
      <c r="K339" s="12">
        <f>TRUNC(E339+G339+I339,1)</f>
        <v>0</v>
      </c>
      <c r="L339" s="13">
        <f>TRUNC(F339+H339+J339,1)</f>
        <v>0</v>
      </c>
      <c r="M339" s="8" t="s">
        <v>861</v>
      </c>
      <c r="N339" s="2" t="s">
        <v>853</v>
      </c>
      <c r="O339" s="2" t="s">
        <v>862</v>
      </c>
      <c r="P339" s="2" t="s">
        <v>63</v>
      </c>
      <c r="Q339" s="2" t="s">
        <v>64</v>
      </c>
      <c r="R339" s="2" t="s">
        <v>64</v>
      </c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2" t="s">
        <v>52</v>
      </c>
      <c r="AW339" s="2" t="s">
        <v>863</v>
      </c>
      <c r="AX339" s="2" t="s">
        <v>52</v>
      </c>
      <c r="AY339" s="2" t="s">
        <v>52</v>
      </c>
    </row>
    <row r="340" spans="1:51" ht="30" customHeight="1">
      <c r="A340" s="8" t="s">
        <v>347</v>
      </c>
      <c r="B340" s="8" t="s">
        <v>52</v>
      </c>
      <c r="C340" s="8" t="s">
        <v>52</v>
      </c>
      <c r="D340" s="9"/>
      <c r="E340" s="12"/>
      <c r="F340" s="13">
        <f>TRUNC(SUMIF(N339:N339, N338, F339:F339),0)</f>
        <v>0</v>
      </c>
      <c r="G340" s="12"/>
      <c r="H340" s="13">
        <f>TRUNC(SUMIF(N339:N339, N338, H339:H339),0)</f>
        <v>0</v>
      </c>
      <c r="I340" s="12"/>
      <c r="J340" s="13">
        <f>TRUNC(SUMIF(N339:N339, N338, J339:J339),0)</f>
        <v>0</v>
      </c>
      <c r="K340" s="12"/>
      <c r="L340" s="13">
        <f>F340+H340+J340</f>
        <v>0</v>
      </c>
      <c r="M340" s="8" t="s">
        <v>52</v>
      </c>
      <c r="N340" s="2" t="s">
        <v>72</v>
      </c>
      <c r="O340" s="2" t="s">
        <v>72</v>
      </c>
      <c r="P340" s="2" t="s">
        <v>52</v>
      </c>
      <c r="Q340" s="2" t="s">
        <v>52</v>
      </c>
      <c r="R340" s="2" t="s">
        <v>52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2" t="s">
        <v>52</v>
      </c>
      <c r="AW340" s="2" t="s">
        <v>52</v>
      </c>
      <c r="AX340" s="2" t="s">
        <v>52</v>
      </c>
      <c r="AY340" s="2" t="s">
        <v>52</v>
      </c>
    </row>
    <row r="341" spans="1:51" ht="30" customHeight="1">
      <c r="A341" s="9"/>
      <c r="B341" s="9"/>
      <c r="C341" s="9"/>
      <c r="D341" s="9"/>
      <c r="E341" s="12"/>
      <c r="F341" s="13"/>
      <c r="G341" s="12"/>
      <c r="H341" s="13"/>
      <c r="I341" s="12"/>
      <c r="J341" s="13"/>
      <c r="K341" s="12"/>
      <c r="L341" s="13"/>
      <c r="M341" s="9"/>
    </row>
    <row r="342" spans="1:51" ht="30" customHeight="1">
      <c r="A342" s="108" t="s">
        <v>864</v>
      </c>
      <c r="B342" s="108"/>
      <c r="C342" s="108"/>
      <c r="D342" s="108"/>
      <c r="E342" s="109"/>
      <c r="F342" s="110"/>
      <c r="G342" s="109"/>
      <c r="H342" s="110"/>
      <c r="I342" s="109"/>
      <c r="J342" s="110"/>
      <c r="K342" s="109"/>
      <c r="L342" s="110"/>
      <c r="M342" s="108"/>
      <c r="N342" s="1" t="s">
        <v>858</v>
      </c>
    </row>
    <row r="343" spans="1:51" ht="30" customHeight="1">
      <c r="A343" s="8" t="s">
        <v>109</v>
      </c>
      <c r="B343" s="8" t="s">
        <v>865</v>
      </c>
      <c r="C343" s="8" t="s">
        <v>607</v>
      </c>
      <c r="D343" s="9">
        <v>0.16600000000000001</v>
      </c>
      <c r="E343" s="12">
        <f>단가대비표!O60</f>
        <v>0</v>
      </c>
      <c r="F343" s="13">
        <f>TRUNC(E343*D343,1)</f>
        <v>0</v>
      </c>
      <c r="G343" s="12">
        <f>단가대비표!P60</f>
        <v>0</v>
      </c>
      <c r="H343" s="13">
        <f>TRUNC(G343*D343,1)</f>
        <v>0</v>
      </c>
      <c r="I343" s="12">
        <f>단가대비표!V60</f>
        <v>0</v>
      </c>
      <c r="J343" s="13">
        <f>TRUNC(I343*D343,1)</f>
        <v>0</v>
      </c>
      <c r="K343" s="12">
        <f t="shared" ref="K343:L345" si="56">TRUNC(E343+G343+I343,1)</f>
        <v>0</v>
      </c>
      <c r="L343" s="13">
        <f t="shared" si="56"/>
        <v>0</v>
      </c>
      <c r="M343" s="8" t="s">
        <v>52</v>
      </c>
      <c r="N343" s="2" t="s">
        <v>858</v>
      </c>
      <c r="O343" s="2" t="s">
        <v>866</v>
      </c>
      <c r="P343" s="2" t="s">
        <v>64</v>
      </c>
      <c r="Q343" s="2" t="s">
        <v>64</v>
      </c>
      <c r="R343" s="2" t="s">
        <v>63</v>
      </c>
      <c r="S343" s="3"/>
      <c r="T343" s="3"/>
      <c r="U343" s="3"/>
      <c r="V343" s="3">
        <v>1</v>
      </c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2" t="s">
        <v>52</v>
      </c>
      <c r="AW343" s="2" t="s">
        <v>867</v>
      </c>
      <c r="AX343" s="2" t="s">
        <v>52</v>
      </c>
      <c r="AY343" s="2" t="s">
        <v>52</v>
      </c>
    </row>
    <row r="344" spans="1:51" ht="30" customHeight="1">
      <c r="A344" s="8" t="s">
        <v>814</v>
      </c>
      <c r="B344" s="8" t="s">
        <v>815</v>
      </c>
      <c r="C344" s="8" t="s">
        <v>607</v>
      </c>
      <c r="D344" s="9">
        <v>8.0000000000000002E-3</v>
      </c>
      <c r="E344" s="12">
        <f>단가대비표!O64</f>
        <v>0</v>
      </c>
      <c r="F344" s="13">
        <f>TRUNC(E344*D344,1)</f>
        <v>0</v>
      </c>
      <c r="G344" s="12">
        <f>단가대비표!P64</f>
        <v>0</v>
      </c>
      <c r="H344" s="13">
        <f>TRUNC(G344*D344,1)</f>
        <v>0</v>
      </c>
      <c r="I344" s="12">
        <f>단가대비표!V64</f>
        <v>0</v>
      </c>
      <c r="J344" s="13">
        <f>TRUNC(I344*D344,1)</f>
        <v>0</v>
      </c>
      <c r="K344" s="12">
        <f t="shared" si="56"/>
        <v>0</v>
      </c>
      <c r="L344" s="13">
        <f t="shared" si="56"/>
        <v>0</v>
      </c>
      <c r="M344" s="8" t="s">
        <v>52</v>
      </c>
      <c r="N344" s="2" t="s">
        <v>858</v>
      </c>
      <c r="O344" s="2" t="s">
        <v>816</v>
      </c>
      <c r="P344" s="2" t="s">
        <v>64</v>
      </c>
      <c r="Q344" s="2" t="s">
        <v>64</v>
      </c>
      <c r="R344" s="2" t="s">
        <v>63</v>
      </c>
      <c r="S344" s="3"/>
      <c r="T344" s="3"/>
      <c r="U344" s="3"/>
      <c r="V344" s="3">
        <v>1</v>
      </c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52</v>
      </c>
      <c r="AW344" s="2" t="s">
        <v>868</v>
      </c>
      <c r="AX344" s="2" t="s">
        <v>52</v>
      </c>
      <c r="AY344" s="2" t="s">
        <v>52</v>
      </c>
    </row>
    <row r="345" spans="1:51" ht="30" customHeight="1">
      <c r="A345" s="8" t="s">
        <v>556</v>
      </c>
      <c r="B345" s="8" t="s">
        <v>869</v>
      </c>
      <c r="C345" s="8" t="s">
        <v>332</v>
      </c>
      <c r="D345" s="9">
        <v>1</v>
      </c>
      <c r="E345" s="12">
        <f>TRUNC(SUMIF(V343:V345, RIGHTB(O345, 1), F343:F345)*U345, 2)</f>
        <v>0</v>
      </c>
      <c r="F345" s="13">
        <f>TRUNC(E345*D345,1)</f>
        <v>0</v>
      </c>
      <c r="G345" s="12">
        <v>0</v>
      </c>
      <c r="H345" s="13">
        <f>TRUNC(G345*D345,1)</f>
        <v>0</v>
      </c>
      <c r="I345" s="12">
        <v>0</v>
      </c>
      <c r="J345" s="13">
        <f>TRUNC(I345*D345,1)</f>
        <v>0</v>
      </c>
      <c r="K345" s="12">
        <f t="shared" si="56"/>
        <v>0</v>
      </c>
      <c r="L345" s="13">
        <f t="shared" si="56"/>
        <v>0</v>
      </c>
      <c r="M345" s="8" t="s">
        <v>52</v>
      </c>
      <c r="N345" s="2" t="s">
        <v>858</v>
      </c>
      <c r="O345" s="2" t="s">
        <v>333</v>
      </c>
      <c r="P345" s="2" t="s">
        <v>64</v>
      </c>
      <c r="Q345" s="2" t="s">
        <v>64</v>
      </c>
      <c r="R345" s="2" t="s">
        <v>64</v>
      </c>
      <c r="S345" s="3">
        <v>0</v>
      </c>
      <c r="T345" s="3">
        <v>0</v>
      </c>
      <c r="U345" s="3">
        <v>0.04</v>
      </c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52</v>
      </c>
      <c r="AW345" s="2" t="s">
        <v>870</v>
      </c>
      <c r="AX345" s="2" t="s">
        <v>52</v>
      </c>
      <c r="AY345" s="2" t="s">
        <v>52</v>
      </c>
    </row>
    <row r="346" spans="1:51" ht="30" customHeight="1">
      <c r="A346" s="8" t="s">
        <v>347</v>
      </c>
      <c r="B346" s="8" t="s">
        <v>52</v>
      </c>
      <c r="C346" s="8" t="s">
        <v>52</v>
      </c>
      <c r="D346" s="9"/>
      <c r="E346" s="12"/>
      <c r="F346" s="13">
        <f>TRUNC(SUMIF(N343:N345, N342, F343:F345),0)</f>
        <v>0</v>
      </c>
      <c r="G346" s="12"/>
      <c r="H346" s="13">
        <f>TRUNC(SUMIF(N343:N345, N342, H343:H345),0)</f>
        <v>0</v>
      </c>
      <c r="I346" s="12"/>
      <c r="J346" s="13">
        <f>TRUNC(SUMIF(N343:N345, N342, J343:J345),0)</f>
        <v>0</v>
      </c>
      <c r="K346" s="12"/>
      <c r="L346" s="13">
        <f>F346+H346+J346</f>
        <v>0</v>
      </c>
      <c r="M346" s="8" t="s">
        <v>52</v>
      </c>
      <c r="N346" s="2" t="s">
        <v>72</v>
      </c>
      <c r="O346" s="2" t="s">
        <v>72</v>
      </c>
      <c r="P346" s="2" t="s">
        <v>52</v>
      </c>
      <c r="Q346" s="2" t="s">
        <v>52</v>
      </c>
      <c r="R346" s="2" t="s">
        <v>52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52</v>
      </c>
      <c r="AX346" s="2" t="s">
        <v>52</v>
      </c>
      <c r="AY346" s="2" t="s">
        <v>52</v>
      </c>
    </row>
    <row r="347" spans="1:51" ht="30" customHeight="1">
      <c r="A347" s="9"/>
      <c r="B347" s="9"/>
      <c r="C347" s="9"/>
      <c r="D347" s="9"/>
      <c r="E347" s="12"/>
      <c r="F347" s="13"/>
      <c r="G347" s="12"/>
      <c r="H347" s="13"/>
      <c r="I347" s="12"/>
      <c r="J347" s="13"/>
      <c r="K347" s="12"/>
      <c r="L347" s="13"/>
      <c r="M347" s="9"/>
    </row>
    <row r="348" spans="1:51" ht="30" customHeight="1">
      <c r="A348" s="108" t="s">
        <v>871</v>
      </c>
      <c r="B348" s="108"/>
      <c r="C348" s="108"/>
      <c r="D348" s="108"/>
      <c r="E348" s="109"/>
      <c r="F348" s="110"/>
      <c r="G348" s="109"/>
      <c r="H348" s="110"/>
      <c r="I348" s="109"/>
      <c r="J348" s="110"/>
      <c r="K348" s="109"/>
      <c r="L348" s="110"/>
      <c r="M348" s="108"/>
      <c r="N348" s="1" t="s">
        <v>862</v>
      </c>
    </row>
    <row r="349" spans="1:51" ht="30" customHeight="1">
      <c r="A349" s="8" t="s">
        <v>803</v>
      </c>
      <c r="B349" s="8" t="s">
        <v>323</v>
      </c>
      <c r="C349" s="8" t="s">
        <v>324</v>
      </c>
      <c r="D349" s="9">
        <v>2.7E-2</v>
      </c>
      <c r="E349" s="12">
        <f>단가대비표!O88</f>
        <v>0</v>
      </c>
      <c r="F349" s="13">
        <f>TRUNC(E349*D349,1)</f>
        <v>0</v>
      </c>
      <c r="G349" s="12">
        <f>단가대비표!P88</f>
        <v>0</v>
      </c>
      <c r="H349" s="13">
        <f>TRUNC(G349*D349,1)</f>
        <v>0</v>
      </c>
      <c r="I349" s="12">
        <f>단가대비표!V88</f>
        <v>0</v>
      </c>
      <c r="J349" s="13">
        <f>TRUNC(I349*D349,1)</f>
        <v>0</v>
      </c>
      <c r="K349" s="12">
        <f t="shared" ref="K349:L353" si="57">TRUNC(E349+G349+I349,1)</f>
        <v>0</v>
      </c>
      <c r="L349" s="13">
        <f t="shared" si="57"/>
        <v>0</v>
      </c>
      <c r="M349" s="8" t="s">
        <v>52</v>
      </c>
      <c r="N349" s="2" t="s">
        <v>862</v>
      </c>
      <c r="O349" s="2" t="s">
        <v>804</v>
      </c>
      <c r="P349" s="2" t="s">
        <v>64</v>
      </c>
      <c r="Q349" s="2" t="s">
        <v>64</v>
      </c>
      <c r="R349" s="2" t="s">
        <v>63</v>
      </c>
      <c r="S349" s="3"/>
      <c r="T349" s="3"/>
      <c r="U349" s="3"/>
      <c r="V349" s="3">
        <v>1</v>
      </c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872</v>
      </c>
      <c r="AX349" s="2" t="s">
        <v>52</v>
      </c>
      <c r="AY349" s="2" t="s">
        <v>52</v>
      </c>
    </row>
    <row r="350" spans="1:51" ht="30" customHeight="1">
      <c r="A350" s="8" t="s">
        <v>327</v>
      </c>
      <c r="B350" s="8" t="s">
        <v>323</v>
      </c>
      <c r="C350" s="8" t="s">
        <v>324</v>
      </c>
      <c r="D350" s="9">
        <v>1.2999999999999999E-2</v>
      </c>
      <c r="E350" s="12">
        <f>단가대비표!O78</f>
        <v>0</v>
      </c>
      <c r="F350" s="13">
        <f>TRUNC(E350*D350,1)</f>
        <v>0</v>
      </c>
      <c r="G350" s="12">
        <f>단가대비표!P78</f>
        <v>0</v>
      </c>
      <c r="H350" s="13">
        <f>TRUNC(G350*D350,1)</f>
        <v>0</v>
      </c>
      <c r="I350" s="12">
        <f>단가대비표!V78</f>
        <v>0</v>
      </c>
      <c r="J350" s="13">
        <f>TRUNC(I350*D350,1)</f>
        <v>0</v>
      </c>
      <c r="K350" s="12">
        <f t="shared" si="57"/>
        <v>0</v>
      </c>
      <c r="L350" s="13">
        <f t="shared" si="57"/>
        <v>0</v>
      </c>
      <c r="M350" s="8" t="s">
        <v>52</v>
      </c>
      <c r="N350" s="2" t="s">
        <v>862</v>
      </c>
      <c r="O350" s="2" t="s">
        <v>328</v>
      </c>
      <c r="P350" s="2" t="s">
        <v>64</v>
      </c>
      <c r="Q350" s="2" t="s">
        <v>64</v>
      </c>
      <c r="R350" s="2" t="s">
        <v>63</v>
      </c>
      <c r="S350" s="3"/>
      <c r="T350" s="3"/>
      <c r="U350" s="3"/>
      <c r="V350" s="3">
        <v>1</v>
      </c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873</v>
      </c>
      <c r="AX350" s="2" t="s">
        <v>52</v>
      </c>
      <c r="AY350" s="2" t="s">
        <v>52</v>
      </c>
    </row>
    <row r="351" spans="1:51" ht="30" customHeight="1">
      <c r="A351" s="8" t="s">
        <v>803</v>
      </c>
      <c r="B351" s="8" t="s">
        <v>323</v>
      </c>
      <c r="C351" s="8" t="s">
        <v>324</v>
      </c>
      <c r="D351" s="9">
        <v>2.7E-2</v>
      </c>
      <c r="E351" s="12">
        <f>단가대비표!O88</f>
        <v>0</v>
      </c>
      <c r="F351" s="13">
        <f>TRUNC(E351*D351,1)</f>
        <v>0</v>
      </c>
      <c r="G351" s="12">
        <f>단가대비표!P88</f>
        <v>0</v>
      </c>
      <c r="H351" s="13">
        <f>TRUNC(G351*D351,1)</f>
        <v>0</v>
      </c>
      <c r="I351" s="12">
        <f>단가대비표!V88</f>
        <v>0</v>
      </c>
      <c r="J351" s="13">
        <f>TRUNC(I351*D351,1)</f>
        <v>0</v>
      </c>
      <c r="K351" s="12">
        <f t="shared" si="57"/>
        <v>0</v>
      </c>
      <c r="L351" s="13">
        <f t="shared" si="57"/>
        <v>0</v>
      </c>
      <c r="M351" s="8" t="s">
        <v>52</v>
      </c>
      <c r="N351" s="2" t="s">
        <v>862</v>
      </c>
      <c r="O351" s="2" t="s">
        <v>804</v>
      </c>
      <c r="P351" s="2" t="s">
        <v>64</v>
      </c>
      <c r="Q351" s="2" t="s">
        <v>64</v>
      </c>
      <c r="R351" s="2" t="s">
        <v>63</v>
      </c>
      <c r="S351" s="3"/>
      <c r="T351" s="3"/>
      <c r="U351" s="3"/>
      <c r="V351" s="3">
        <v>1</v>
      </c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2" t="s">
        <v>52</v>
      </c>
      <c r="AW351" s="2" t="s">
        <v>872</v>
      </c>
      <c r="AX351" s="2" t="s">
        <v>52</v>
      </c>
      <c r="AY351" s="2" t="s">
        <v>52</v>
      </c>
    </row>
    <row r="352" spans="1:51" ht="30" customHeight="1">
      <c r="A352" s="8" t="s">
        <v>327</v>
      </c>
      <c r="B352" s="8" t="s">
        <v>323</v>
      </c>
      <c r="C352" s="8" t="s">
        <v>324</v>
      </c>
      <c r="D352" s="9">
        <v>1.2999999999999999E-2</v>
      </c>
      <c r="E352" s="12">
        <f>단가대비표!O78</f>
        <v>0</v>
      </c>
      <c r="F352" s="13">
        <f>TRUNC(E352*D352,1)</f>
        <v>0</v>
      </c>
      <c r="G352" s="12">
        <f>단가대비표!P78</f>
        <v>0</v>
      </c>
      <c r="H352" s="13">
        <f>TRUNC(G352*D352,1)</f>
        <v>0</v>
      </c>
      <c r="I352" s="12">
        <f>단가대비표!V78</f>
        <v>0</v>
      </c>
      <c r="J352" s="13">
        <f>TRUNC(I352*D352,1)</f>
        <v>0</v>
      </c>
      <c r="K352" s="12">
        <f t="shared" si="57"/>
        <v>0</v>
      </c>
      <c r="L352" s="13">
        <f t="shared" si="57"/>
        <v>0</v>
      </c>
      <c r="M352" s="8" t="s">
        <v>52</v>
      </c>
      <c r="N352" s="2" t="s">
        <v>862</v>
      </c>
      <c r="O352" s="2" t="s">
        <v>328</v>
      </c>
      <c r="P352" s="2" t="s">
        <v>64</v>
      </c>
      <c r="Q352" s="2" t="s">
        <v>64</v>
      </c>
      <c r="R352" s="2" t="s">
        <v>63</v>
      </c>
      <c r="S352" s="3"/>
      <c r="T352" s="3"/>
      <c r="U352" s="3"/>
      <c r="V352" s="3">
        <v>1</v>
      </c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2" t="s">
        <v>52</v>
      </c>
      <c r="AW352" s="2" t="s">
        <v>873</v>
      </c>
      <c r="AX352" s="2" t="s">
        <v>52</v>
      </c>
      <c r="AY352" s="2" t="s">
        <v>52</v>
      </c>
    </row>
    <row r="353" spans="1:51" ht="30" customHeight="1">
      <c r="A353" s="8" t="s">
        <v>807</v>
      </c>
      <c r="B353" s="8" t="s">
        <v>848</v>
      </c>
      <c r="C353" s="8" t="s">
        <v>332</v>
      </c>
      <c r="D353" s="9">
        <v>1</v>
      </c>
      <c r="E353" s="12">
        <f>TRUNC(SUMIF(V349:V353, RIGHTB(O353, 1), H349:H353)*U353, 2)</f>
        <v>0</v>
      </c>
      <c r="F353" s="13">
        <f>TRUNC(E353*D353,1)</f>
        <v>0</v>
      </c>
      <c r="G353" s="12">
        <v>0</v>
      </c>
      <c r="H353" s="13">
        <f>TRUNC(G353*D353,1)</f>
        <v>0</v>
      </c>
      <c r="I353" s="12">
        <v>0</v>
      </c>
      <c r="J353" s="13">
        <f>TRUNC(I353*D353,1)</f>
        <v>0</v>
      </c>
      <c r="K353" s="12">
        <f t="shared" si="57"/>
        <v>0</v>
      </c>
      <c r="L353" s="13">
        <f t="shared" si="57"/>
        <v>0</v>
      </c>
      <c r="M353" s="8" t="s">
        <v>52</v>
      </c>
      <c r="N353" s="2" t="s">
        <v>862</v>
      </c>
      <c r="O353" s="2" t="s">
        <v>333</v>
      </c>
      <c r="P353" s="2" t="s">
        <v>64</v>
      </c>
      <c r="Q353" s="2" t="s">
        <v>64</v>
      </c>
      <c r="R353" s="2" t="s">
        <v>64</v>
      </c>
      <c r="S353" s="3">
        <v>1</v>
      </c>
      <c r="T353" s="3">
        <v>0</v>
      </c>
      <c r="U353" s="3">
        <v>0.12</v>
      </c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2" t="s">
        <v>52</v>
      </c>
      <c r="AW353" s="2" t="s">
        <v>874</v>
      </c>
      <c r="AX353" s="2" t="s">
        <v>52</v>
      </c>
      <c r="AY353" s="2" t="s">
        <v>52</v>
      </c>
    </row>
    <row r="354" spans="1:51" ht="30" customHeight="1">
      <c r="A354" s="8" t="s">
        <v>347</v>
      </c>
      <c r="B354" s="8" t="s">
        <v>52</v>
      </c>
      <c r="C354" s="8" t="s">
        <v>52</v>
      </c>
      <c r="D354" s="9"/>
      <c r="E354" s="12"/>
      <c r="F354" s="13">
        <f>TRUNC(SUMIF(N349:N353, N348, F349:F353),0)</f>
        <v>0</v>
      </c>
      <c r="G354" s="12"/>
      <c r="H354" s="13">
        <f>TRUNC(SUMIF(N349:N353, N348, H349:H353),0)</f>
        <v>0</v>
      </c>
      <c r="I354" s="12"/>
      <c r="J354" s="13">
        <f>TRUNC(SUMIF(N349:N353, N348, J349:J353),0)</f>
        <v>0</v>
      </c>
      <c r="K354" s="12"/>
      <c r="L354" s="13">
        <f>F354+H354+J354</f>
        <v>0</v>
      </c>
      <c r="M354" s="8" t="s">
        <v>52</v>
      </c>
      <c r="N354" s="2" t="s">
        <v>72</v>
      </c>
      <c r="O354" s="2" t="s">
        <v>72</v>
      </c>
      <c r="P354" s="2" t="s">
        <v>52</v>
      </c>
      <c r="Q354" s="2" t="s">
        <v>52</v>
      </c>
      <c r="R354" s="2" t="s">
        <v>52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2" t="s">
        <v>52</v>
      </c>
      <c r="AW354" s="2" t="s">
        <v>52</v>
      </c>
      <c r="AX354" s="2" t="s">
        <v>52</v>
      </c>
      <c r="AY354" s="2" t="s">
        <v>52</v>
      </c>
    </row>
    <row r="355" spans="1:51" ht="30" customHeight="1">
      <c r="A355" s="9"/>
      <c r="B355" s="9"/>
      <c r="C355" s="9"/>
      <c r="D355" s="9"/>
      <c r="E355" s="12"/>
      <c r="F355" s="13"/>
      <c r="G355" s="12"/>
      <c r="H355" s="13"/>
      <c r="I355" s="12"/>
      <c r="J355" s="13"/>
      <c r="K355" s="12"/>
      <c r="L355" s="13"/>
      <c r="M355" s="9"/>
    </row>
    <row r="356" spans="1:51" ht="30" customHeight="1">
      <c r="A356" s="108" t="s">
        <v>875</v>
      </c>
      <c r="B356" s="108"/>
      <c r="C356" s="108"/>
      <c r="D356" s="108"/>
      <c r="E356" s="109"/>
      <c r="F356" s="110"/>
      <c r="G356" s="109"/>
      <c r="H356" s="110"/>
      <c r="I356" s="109"/>
      <c r="J356" s="110"/>
      <c r="K356" s="109"/>
      <c r="L356" s="110"/>
      <c r="M356" s="108"/>
      <c r="N356" s="1" t="s">
        <v>497</v>
      </c>
    </row>
    <row r="357" spans="1:51" ht="30" customHeight="1">
      <c r="A357" s="8" t="s">
        <v>876</v>
      </c>
      <c r="B357" s="8" t="s">
        <v>323</v>
      </c>
      <c r="C357" s="8" t="s">
        <v>324</v>
      </c>
      <c r="D357" s="9">
        <v>0.15</v>
      </c>
      <c r="E357" s="12">
        <f>단가대비표!O91</f>
        <v>0</v>
      </c>
      <c r="F357" s="13">
        <f>TRUNC(E357*D357,1)</f>
        <v>0</v>
      </c>
      <c r="G357" s="12">
        <f>단가대비표!P91</f>
        <v>0</v>
      </c>
      <c r="H357" s="13">
        <f>TRUNC(G357*D357,1)</f>
        <v>0</v>
      </c>
      <c r="I357" s="12">
        <f>단가대비표!V91</f>
        <v>0</v>
      </c>
      <c r="J357" s="13">
        <f>TRUNC(I357*D357,1)</f>
        <v>0</v>
      </c>
      <c r="K357" s="12">
        <f t="shared" ref="K357:L359" si="58">TRUNC(E357+G357+I357,1)</f>
        <v>0</v>
      </c>
      <c r="L357" s="13">
        <f t="shared" si="58"/>
        <v>0</v>
      </c>
      <c r="M357" s="8" t="s">
        <v>52</v>
      </c>
      <c r="N357" s="2" t="s">
        <v>497</v>
      </c>
      <c r="O357" s="2" t="s">
        <v>877</v>
      </c>
      <c r="P357" s="2" t="s">
        <v>64</v>
      </c>
      <c r="Q357" s="2" t="s">
        <v>64</v>
      </c>
      <c r="R357" s="2" t="s">
        <v>63</v>
      </c>
      <c r="S357" s="3"/>
      <c r="T357" s="3"/>
      <c r="U357" s="3"/>
      <c r="V357" s="3">
        <v>1</v>
      </c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52</v>
      </c>
      <c r="AW357" s="2" t="s">
        <v>878</v>
      </c>
      <c r="AX357" s="2" t="s">
        <v>52</v>
      </c>
      <c r="AY357" s="2" t="s">
        <v>52</v>
      </c>
    </row>
    <row r="358" spans="1:51" ht="30" customHeight="1">
      <c r="A358" s="8" t="s">
        <v>327</v>
      </c>
      <c r="B358" s="8" t="s">
        <v>323</v>
      </c>
      <c r="C358" s="8" t="s">
        <v>324</v>
      </c>
      <c r="D358" s="9">
        <v>0.06</v>
      </c>
      <c r="E358" s="12">
        <f>단가대비표!O78</f>
        <v>0</v>
      </c>
      <c r="F358" s="13">
        <f>TRUNC(E358*D358,1)</f>
        <v>0</v>
      </c>
      <c r="G358" s="12">
        <f>단가대비표!P78</f>
        <v>0</v>
      </c>
      <c r="H358" s="13">
        <f>TRUNC(G358*D358,1)</f>
        <v>0</v>
      </c>
      <c r="I358" s="12">
        <f>단가대비표!V78</f>
        <v>0</v>
      </c>
      <c r="J358" s="13">
        <f>TRUNC(I358*D358,1)</f>
        <v>0</v>
      </c>
      <c r="K358" s="12">
        <f t="shared" si="58"/>
        <v>0</v>
      </c>
      <c r="L358" s="13">
        <f t="shared" si="58"/>
        <v>0</v>
      </c>
      <c r="M358" s="8" t="s">
        <v>52</v>
      </c>
      <c r="N358" s="2" t="s">
        <v>497</v>
      </c>
      <c r="O358" s="2" t="s">
        <v>328</v>
      </c>
      <c r="P358" s="2" t="s">
        <v>64</v>
      </c>
      <c r="Q358" s="2" t="s">
        <v>64</v>
      </c>
      <c r="R358" s="2" t="s">
        <v>63</v>
      </c>
      <c r="S358" s="3"/>
      <c r="T358" s="3"/>
      <c r="U358" s="3"/>
      <c r="V358" s="3">
        <v>1</v>
      </c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52</v>
      </c>
      <c r="AW358" s="2" t="s">
        <v>879</v>
      </c>
      <c r="AX358" s="2" t="s">
        <v>52</v>
      </c>
      <c r="AY358" s="2" t="s">
        <v>52</v>
      </c>
    </row>
    <row r="359" spans="1:51" ht="30" customHeight="1">
      <c r="A359" s="8" t="s">
        <v>330</v>
      </c>
      <c r="B359" s="8" t="s">
        <v>563</v>
      </c>
      <c r="C359" s="8" t="s">
        <v>332</v>
      </c>
      <c r="D359" s="9">
        <v>1</v>
      </c>
      <c r="E359" s="12">
        <v>0</v>
      </c>
      <c r="F359" s="13">
        <f>TRUNC(E359*D359,1)</f>
        <v>0</v>
      </c>
      <c r="G359" s="12">
        <v>0</v>
      </c>
      <c r="H359" s="13">
        <f>TRUNC(G359*D359,1)</f>
        <v>0</v>
      </c>
      <c r="I359" s="12">
        <f>TRUNC(SUMIF(V357:V359, RIGHTB(O359, 1), H357:H359)*U359, 2)</f>
        <v>0</v>
      </c>
      <c r="J359" s="13">
        <f>TRUNC(I359*D359,1)</f>
        <v>0</v>
      </c>
      <c r="K359" s="12">
        <f t="shared" si="58"/>
        <v>0</v>
      </c>
      <c r="L359" s="13">
        <f t="shared" si="58"/>
        <v>0</v>
      </c>
      <c r="M359" s="8" t="s">
        <v>52</v>
      </c>
      <c r="N359" s="2" t="s">
        <v>497</v>
      </c>
      <c r="O359" s="2" t="s">
        <v>333</v>
      </c>
      <c r="P359" s="2" t="s">
        <v>64</v>
      </c>
      <c r="Q359" s="2" t="s">
        <v>64</v>
      </c>
      <c r="R359" s="2" t="s">
        <v>64</v>
      </c>
      <c r="S359" s="3">
        <v>1</v>
      </c>
      <c r="T359" s="3">
        <v>2</v>
      </c>
      <c r="U359" s="3">
        <v>0.03</v>
      </c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2" t="s">
        <v>52</v>
      </c>
      <c r="AW359" s="2" t="s">
        <v>880</v>
      </c>
      <c r="AX359" s="2" t="s">
        <v>52</v>
      </c>
      <c r="AY359" s="2" t="s">
        <v>52</v>
      </c>
    </row>
    <row r="360" spans="1:51" ht="30" customHeight="1">
      <c r="A360" s="8" t="s">
        <v>347</v>
      </c>
      <c r="B360" s="8" t="s">
        <v>52</v>
      </c>
      <c r="C360" s="8" t="s">
        <v>52</v>
      </c>
      <c r="D360" s="9"/>
      <c r="E360" s="12"/>
      <c r="F360" s="13">
        <f>TRUNC(SUMIF(N357:N359, N356, F357:F359),0)</f>
        <v>0</v>
      </c>
      <c r="G360" s="12"/>
      <c r="H360" s="13">
        <f>TRUNC(SUMIF(N357:N359, N356, H357:H359),0)</f>
        <v>0</v>
      </c>
      <c r="I360" s="12"/>
      <c r="J360" s="13">
        <f>TRUNC(SUMIF(N357:N359, N356, J357:J359),0)</f>
        <v>0</v>
      </c>
      <c r="K360" s="12"/>
      <c r="L360" s="13">
        <f>F360+H360+J360</f>
        <v>0</v>
      </c>
      <c r="M360" s="8" t="s">
        <v>52</v>
      </c>
      <c r="N360" s="2" t="s">
        <v>72</v>
      </c>
      <c r="O360" s="2" t="s">
        <v>72</v>
      </c>
      <c r="P360" s="2" t="s">
        <v>52</v>
      </c>
      <c r="Q360" s="2" t="s">
        <v>52</v>
      </c>
      <c r="R360" s="2" t="s">
        <v>52</v>
      </c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2" t="s">
        <v>52</v>
      </c>
      <c r="AW360" s="2" t="s">
        <v>52</v>
      </c>
      <c r="AX360" s="2" t="s">
        <v>52</v>
      </c>
      <c r="AY360" s="2" t="s">
        <v>52</v>
      </c>
    </row>
    <row r="361" spans="1:51" ht="30" customHeight="1">
      <c r="A361" s="9"/>
      <c r="B361" s="9"/>
      <c r="C361" s="9"/>
      <c r="D361" s="9"/>
      <c r="E361" s="12"/>
      <c r="F361" s="13"/>
      <c r="G361" s="12"/>
      <c r="H361" s="13"/>
      <c r="I361" s="12"/>
      <c r="J361" s="13"/>
      <c r="K361" s="12"/>
      <c r="L361" s="13"/>
      <c r="M361" s="9"/>
    </row>
    <row r="362" spans="1:51" ht="30" customHeight="1">
      <c r="A362" s="108" t="s">
        <v>881</v>
      </c>
      <c r="B362" s="108"/>
      <c r="C362" s="108"/>
      <c r="D362" s="108"/>
      <c r="E362" s="109"/>
      <c r="F362" s="110"/>
      <c r="G362" s="109"/>
      <c r="H362" s="110"/>
      <c r="I362" s="109"/>
      <c r="J362" s="110"/>
      <c r="K362" s="109"/>
      <c r="L362" s="110"/>
      <c r="M362" s="108"/>
      <c r="N362" s="1" t="s">
        <v>502</v>
      </c>
    </row>
    <row r="363" spans="1:51" ht="30" customHeight="1">
      <c r="A363" s="8" t="s">
        <v>750</v>
      </c>
      <c r="B363" s="8" t="s">
        <v>323</v>
      </c>
      <c r="C363" s="8" t="s">
        <v>324</v>
      </c>
      <c r="D363" s="9">
        <v>0.06</v>
      </c>
      <c r="E363" s="12">
        <f>단가대비표!O85</f>
        <v>0</v>
      </c>
      <c r="F363" s="13">
        <f>TRUNC(E363*D363,1)</f>
        <v>0</v>
      </c>
      <c r="G363" s="12">
        <f>단가대비표!P85</f>
        <v>0</v>
      </c>
      <c r="H363" s="13">
        <f>TRUNC(G363*D363,1)</f>
        <v>0</v>
      </c>
      <c r="I363" s="12">
        <f>단가대비표!V85</f>
        <v>0</v>
      </c>
      <c r="J363" s="13">
        <f>TRUNC(I363*D363,1)</f>
        <v>0</v>
      </c>
      <c r="K363" s="12">
        <f t="shared" ref="K363:L367" si="59">TRUNC(E363+G363+I363,1)</f>
        <v>0</v>
      </c>
      <c r="L363" s="13">
        <f t="shared" si="59"/>
        <v>0</v>
      </c>
      <c r="M363" s="8" t="s">
        <v>52</v>
      </c>
      <c r="N363" s="2" t="s">
        <v>502</v>
      </c>
      <c r="O363" s="2" t="s">
        <v>751</v>
      </c>
      <c r="P363" s="2" t="s">
        <v>64</v>
      </c>
      <c r="Q363" s="2" t="s">
        <v>64</v>
      </c>
      <c r="R363" s="2" t="s">
        <v>63</v>
      </c>
      <c r="S363" s="3"/>
      <c r="T363" s="3"/>
      <c r="U363" s="3"/>
      <c r="V363" s="3">
        <v>1</v>
      </c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52</v>
      </c>
      <c r="AW363" s="2" t="s">
        <v>882</v>
      </c>
      <c r="AX363" s="2" t="s">
        <v>52</v>
      </c>
      <c r="AY363" s="2" t="s">
        <v>52</v>
      </c>
    </row>
    <row r="364" spans="1:51" ht="30" customHeight="1">
      <c r="A364" s="8" t="s">
        <v>784</v>
      </c>
      <c r="B364" s="8" t="s">
        <v>323</v>
      </c>
      <c r="C364" s="8" t="s">
        <v>324</v>
      </c>
      <c r="D364" s="9">
        <v>0.06</v>
      </c>
      <c r="E364" s="12">
        <f>단가대비표!O83</f>
        <v>0</v>
      </c>
      <c r="F364" s="13">
        <f>TRUNC(E364*D364,1)</f>
        <v>0</v>
      </c>
      <c r="G364" s="12">
        <f>단가대비표!P83</f>
        <v>0</v>
      </c>
      <c r="H364" s="13">
        <f>TRUNC(G364*D364,1)</f>
        <v>0</v>
      </c>
      <c r="I364" s="12">
        <f>단가대비표!V83</f>
        <v>0</v>
      </c>
      <c r="J364" s="13">
        <f>TRUNC(I364*D364,1)</f>
        <v>0</v>
      </c>
      <c r="K364" s="12">
        <f t="shared" si="59"/>
        <v>0</v>
      </c>
      <c r="L364" s="13">
        <f t="shared" si="59"/>
        <v>0</v>
      </c>
      <c r="M364" s="8" t="s">
        <v>52</v>
      </c>
      <c r="N364" s="2" t="s">
        <v>502</v>
      </c>
      <c r="O364" s="2" t="s">
        <v>785</v>
      </c>
      <c r="P364" s="2" t="s">
        <v>64</v>
      </c>
      <c r="Q364" s="2" t="s">
        <v>64</v>
      </c>
      <c r="R364" s="2" t="s">
        <v>63</v>
      </c>
      <c r="S364" s="3"/>
      <c r="T364" s="3"/>
      <c r="U364" s="3"/>
      <c r="V364" s="3">
        <v>1</v>
      </c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2" t="s">
        <v>52</v>
      </c>
      <c r="AW364" s="2" t="s">
        <v>883</v>
      </c>
      <c r="AX364" s="2" t="s">
        <v>52</v>
      </c>
      <c r="AY364" s="2" t="s">
        <v>52</v>
      </c>
    </row>
    <row r="365" spans="1:51" ht="30" customHeight="1">
      <c r="A365" s="8" t="s">
        <v>884</v>
      </c>
      <c r="B365" s="8" t="s">
        <v>323</v>
      </c>
      <c r="C365" s="8" t="s">
        <v>324</v>
      </c>
      <c r="D365" s="9">
        <v>0.1</v>
      </c>
      <c r="E365" s="12">
        <f>단가대비표!O82</f>
        <v>0</v>
      </c>
      <c r="F365" s="13">
        <f>TRUNC(E365*D365,1)</f>
        <v>0</v>
      </c>
      <c r="G365" s="12">
        <f>단가대비표!P82</f>
        <v>0</v>
      </c>
      <c r="H365" s="13">
        <f>TRUNC(G365*D365,1)</f>
        <v>0</v>
      </c>
      <c r="I365" s="12">
        <f>단가대비표!V82</f>
        <v>0</v>
      </c>
      <c r="J365" s="13">
        <f>TRUNC(I365*D365,1)</f>
        <v>0</v>
      </c>
      <c r="K365" s="12">
        <f t="shared" si="59"/>
        <v>0</v>
      </c>
      <c r="L365" s="13">
        <f t="shared" si="59"/>
        <v>0</v>
      </c>
      <c r="M365" s="8" t="s">
        <v>52</v>
      </c>
      <c r="N365" s="2" t="s">
        <v>502</v>
      </c>
      <c r="O365" s="2" t="s">
        <v>885</v>
      </c>
      <c r="P365" s="2" t="s">
        <v>64</v>
      </c>
      <c r="Q365" s="2" t="s">
        <v>64</v>
      </c>
      <c r="R365" s="2" t="s">
        <v>63</v>
      </c>
      <c r="S365" s="3"/>
      <c r="T365" s="3"/>
      <c r="U365" s="3"/>
      <c r="V365" s="3">
        <v>1</v>
      </c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2" t="s">
        <v>52</v>
      </c>
      <c r="AW365" s="2" t="s">
        <v>886</v>
      </c>
      <c r="AX365" s="2" t="s">
        <v>52</v>
      </c>
      <c r="AY365" s="2" t="s">
        <v>52</v>
      </c>
    </row>
    <row r="366" spans="1:51" ht="30" customHeight="1">
      <c r="A366" s="8" t="s">
        <v>327</v>
      </c>
      <c r="B366" s="8" t="s">
        <v>323</v>
      </c>
      <c r="C366" s="8" t="s">
        <v>324</v>
      </c>
      <c r="D366" s="9">
        <v>0.02</v>
      </c>
      <c r="E366" s="12">
        <f>단가대비표!O78</f>
        <v>0</v>
      </c>
      <c r="F366" s="13">
        <f>TRUNC(E366*D366,1)</f>
        <v>0</v>
      </c>
      <c r="G366" s="12">
        <f>단가대비표!P78</f>
        <v>0</v>
      </c>
      <c r="H366" s="13">
        <f>TRUNC(G366*D366,1)</f>
        <v>0</v>
      </c>
      <c r="I366" s="12">
        <f>단가대비표!V78</f>
        <v>0</v>
      </c>
      <c r="J366" s="13">
        <f>TRUNC(I366*D366,1)</f>
        <v>0</v>
      </c>
      <c r="K366" s="12">
        <f t="shared" si="59"/>
        <v>0</v>
      </c>
      <c r="L366" s="13">
        <f t="shared" si="59"/>
        <v>0</v>
      </c>
      <c r="M366" s="8" t="s">
        <v>52</v>
      </c>
      <c r="N366" s="2" t="s">
        <v>502</v>
      </c>
      <c r="O366" s="2" t="s">
        <v>328</v>
      </c>
      <c r="P366" s="2" t="s">
        <v>64</v>
      </c>
      <c r="Q366" s="2" t="s">
        <v>64</v>
      </c>
      <c r="R366" s="2" t="s">
        <v>63</v>
      </c>
      <c r="S366" s="3"/>
      <c r="T366" s="3"/>
      <c r="U366" s="3"/>
      <c r="V366" s="3">
        <v>1</v>
      </c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52</v>
      </c>
      <c r="AW366" s="2" t="s">
        <v>887</v>
      </c>
      <c r="AX366" s="2" t="s">
        <v>52</v>
      </c>
      <c r="AY366" s="2" t="s">
        <v>52</v>
      </c>
    </row>
    <row r="367" spans="1:51" ht="30" customHeight="1">
      <c r="A367" s="8" t="s">
        <v>330</v>
      </c>
      <c r="B367" s="8" t="s">
        <v>563</v>
      </c>
      <c r="C367" s="8" t="s">
        <v>332</v>
      </c>
      <c r="D367" s="9">
        <v>1</v>
      </c>
      <c r="E367" s="12">
        <v>0</v>
      </c>
      <c r="F367" s="13">
        <f>TRUNC(E367*D367,1)</f>
        <v>0</v>
      </c>
      <c r="G367" s="12">
        <v>0</v>
      </c>
      <c r="H367" s="13">
        <f>TRUNC(G367*D367,1)</f>
        <v>0</v>
      </c>
      <c r="I367" s="12">
        <f>TRUNC(SUMIF(V363:V367, RIGHTB(O367, 1), H363:H367)*U367, 2)</f>
        <v>0</v>
      </c>
      <c r="J367" s="13">
        <f>TRUNC(I367*D367,1)</f>
        <v>0</v>
      </c>
      <c r="K367" s="12">
        <f t="shared" si="59"/>
        <v>0</v>
      </c>
      <c r="L367" s="13">
        <f t="shared" si="59"/>
        <v>0</v>
      </c>
      <c r="M367" s="8" t="s">
        <v>52</v>
      </c>
      <c r="N367" s="2" t="s">
        <v>502</v>
      </c>
      <c r="O367" s="2" t="s">
        <v>333</v>
      </c>
      <c r="P367" s="2" t="s">
        <v>64</v>
      </c>
      <c r="Q367" s="2" t="s">
        <v>64</v>
      </c>
      <c r="R367" s="2" t="s">
        <v>64</v>
      </c>
      <c r="S367" s="3">
        <v>1</v>
      </c>
      <c r="T367" s="3">
        <v>2</v>
      </c>
      <c r="U367" s="3">
        <v>0.03</v>
      </c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2" t="s">
        <v>52</v>
      </c>
      <c r="AW367" s="2" t="s">
        <v>888</v>
      </c>
      <c r="AX367" s="2" t="s">
        <v>52</v>
      </c>
      <c r="AY367" s="2" t="s">
        <v>52</v>
      </c>
    </row>
    <row r="368" spans="1:51" ht="30" customHeight="1">
      <c r="A368" s="8" t="s">
        <v>347</v>
      </c>
      <c r="B368" s="8" t="s">
        <v>52</v>
      </c>
      <c r="C368" s="8" t="s">
        <v>52</v>
      </c>
      <c r="D368" s="9"/>
      <c r="E368" s="12"/>
      <c r="F368" s="13">
        <f>TRUNC(SUMIF(N363:N367, N362, F363:F367),0)</f>
        <v>0</v>
      </c>
      <c r="G368" s="12"/>
      <c r="H368" s="13">
        <f>TRUNC(SUMIF(N363:N367, N362, H363:H367),0)</f>
        <v>0</v>
      </c>
      <c r="I368" s="12"/>
      <c r="J368" s="13">
        <f>TRUNC(SUMIF(N363:N367, N362, J363:J367),0)</f>
        <v>0</v>
      </c>
      <c r="K368" s="12"/>
      <c r="L368" s="13">
        <f>F368+H368+J368</f>
        <v>0</v>
      </c>
      <c r="M368" s="8" t="s">
        <v>52</v>
      </c>
      <c r="N368" s="2" t="s">
        <v>72</v>
      </c>
      <c r="O368" s="2" t="s">
        <v>72</v>
      </c>
      <c r="P368" s="2" t="s">
        <v>52</v>
      </c>
      <c r="Q368" s="2" t="s">
        <v>52</v>
      </c>
      <c r="R368" s="2" t="s">
        <v>52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2" t="s">
        <v>52</v>
      </c>
      <c r="AW368" s="2" t="s">
        <v>52</v>
      </c>
      <c r="AX368" s="2" t="s">
        <v>52</v>
      </c>
      <c r="AY368" s="2" t="s">
        <v>52</v>
      </c>
    </row>
    <row r="369" spans="1:51" ht="30" customHeight="1">
      <c r="A369" s="9"/>
      <c r="B369" s="9"/>
      <c r="C369" s="9"/>
      <c r="D369" s="9"/>
      <c r="E369" s="12"/>
      <c r="F369" s="13"/>
      <c r="G369" s="12"/>
      <c r="H369" s="13"/>
      <c r="I369" s="12"/>
      <c r="J369" s="13"/>
      <c r="K369" s="12"/>
      <c r="L369" s="13"/>
      <c r="M369" s="9"/>
    </row>
    <row r="370" spans="1:51" ht="30" customHeight="1">
      <c r="A370" s="108" t="s">
        <v>889</v>
      </c>
      <c r="B370" s="108"/>
      <c r="C370" s="108"/>
      <c r="D370" s="108"/>
      <c r="E370" s="109"/>
      <c r="F370" s="110"/>
      <c r="G370" s="109"/>
      <c r="H370" s="110"/>
      <c r="I370" s="109"/>
      <c r="J370" s="110"/>
      <c r="K370" s="109"/>
      <c r="L370" s="110"/>
      <c r="M370" s="108"/>
      <c r="N370" s="1" t="s">
        <v>517</v>
      </c>
    </row>
    <row r="371" spans="1:51" ht="30" customHeight="1">
      <c r="A371" s="8" t="s">
        <v>891</v>
      </c>
      <c r="B371" s="8" t="s">
        <v>515</v>
      </c>
      <c r="C371" s="8" t="s">
        <v>77</v>
      </c>
      <c r="D371" s="9">
        <v>1.1000000000000001</v>
      </c>
      <c r="E371" s="12">
        <f>단가대비표!O23</f>
        <v>0</v>
      </c>
      <c r="F371" s="13">
        <f>TRUNC(E371*D371,1)</f>
        <v>0</v>
      </c>
      <c r="G371" s="12">
        <f>단가대비표!P23</f>
        <v>0</v>
      </c>
      <c r="H371" s="13">
        <f>TRUNC(G371*D371,1)</f>
        <v>0</v>
      </c>
      <c r="I371" s="12">
        <f>단가대비표!V23</f>
        <v>0</v>
      </c>
      <c r="J371" s="13">
        <f>TRUNC(I371*D371,1)</f>
        <v>0</v>
      </c>
      <c r="K371" s="12">
        <f t="shared" ref="K371:L373" si="60">TRUNC(E371+G371+I371,1)</f>
        <v>0</v>
      </c>
      <c r="L371" s="13">
        <f t="shared" si="60"/>
        <v>0</v>
      </c>
      <c r="M371" s="8" t="s">
        <v>52</v>
      </c>
      <c r="N371" s="2" t="s">
        <v>517</v>
      </c>
      <c r="O371" s="2" t="s">
        <v>892</v>
      </c>
      <c r="P371" s="2" t="s">
        <v>64</v>
      </c>
      <c r="Q371" s="2" t="s">
        <v>64</v>
      </c>
      <c r="R371" s="2" t="s">
        <v>63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52</v>
      </c>
      <c r="AW371" s="2" t="s">
        <v>893</v>
      </c>
      <c r="AX371" s="2" t="s">
        <v>52</v>
      </c>
      <c r="AY371" s="2" t="s">
        <v>52</v>
      </c>
    </row>
    <row r="372" spans="1:51" ht="30" customHeight="1">
      <c r="A372" s="8" t="s">
        <v>894</v>
      </c>
      <c r="B372" s="8" t="s">
        <v>895</v>
      </c>
      <c r="C372" s="8" t="s">
        <v>478</v>
      </c>
      <c r="D372" s="9">
        <v>3.5000000000000003E-2</v>
      </c>
      <c r="E372" s="12">
        <f>단가대비표!O53</f>
        <v>0</v>
      </c>
      <c r="F372" s="13">
        <f>TRUNC(E372*D372,1)</f>
        <v>0</v>
      </c>
      <c r="G372" s="12">
        <f>단가대비표!P53</f>
        <v>0</v>
      </c>
      <c r="H372" s="13">
        <f>TRUNC(G372*D372,1)</f>
        <v>0</v>
      </c>
      <c r="I372" s="12">
        <f>단가대비표!V53</f>
        <v>0</v>
      </c>
      <c r="J372" s="13">
        <f>TRUNC(I372*D372,1)</f>
        <v>0</v>
      </c>
      <c r="K372" s="12">
        <f t="shared" si="60"/>
        <v>0</v>
      </c>
      <c r="L372" s="13">
        <f t="shared" si="60"/>
        <v>0</v>
      </c>
      <c r="M372" s="8" t="s">
        <v>52</v>
      </c>
      <c r="N372" s="2" t="s">
        <v>517</v>
      </c>
      <c r="O372" s="2" t="s">
        <v>896</v>
      </c>
      <c r="P372" s="2" t="s">
        <v>64</v>
      </c>
      <c r="Q372" s="2" t="s">
        <v>64</v>
      </c>
      <c r="R372" s="2" t="s">
        <v>63</v>
      </c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52</v>
      </c>
      <c r="AW372" s="2" t="s">
        <v>897</v>
      </c>
      <c r="AX372" s="2" t="s">
        <v>52</v>
      </c>
      <c r="AY372" s="2" t="s">
        <v>52</v>
      </c>
    </row>
    <row r="373" spans="1:51" ht="30" customHeight="1">
      <c r="A373" s="8" t="s">
        <v>898</v>
      </c>
      <c r="B373" s="8" t="s">
        <v>899</v>
      </c>
      <c r="C373" s="8" t="s">
        <v>77</v>
      </c>
      <c r="D373" s="9">
        <v>1</v>
      </c>
      <c r="E373" s="12">
        <f>일위대가목록!E60</f>
        <v>0</v>
      </c>
      <c r="F373" s="13">
        <f>TRUNC(E373*D373,1)</f>
        <v>0</v>
      </c>
      <c r="G373" s="12">
        <f>일위대가목록!F60</f>
        <v>0</v>
      </c>
      <c r="H373" s="13">
        <f>TRUNC(G373*D373,1)</f>
        <v>0</v>
      </c>
      <c r="I373" s="12">
        <f>일위대가목록!G60</f>
        <v>0</v>
      </c>
      <c r="J373" s="13">
        <f>TRUNC(I373*D373,1)</f>
        <v>0</v>
      </c>
      <c r="K373" s="12">
        <f t="shared" si="60"/>
        <v>0</v>
      </c>
      <c r="L373" s="13">
        <f t="shared" si="60"/>
        <v>0</v>
      </c>
      <c r="M373" s="8" t="s">
        <v>900</v>
      </c>
      <c r="N373" s="2" t="s">
        <v>517</v>
      </c>
      <c r="O373" s="2" t="s">
        <v>901</v>
      </c>
      <c r="P373" s="2" t="s">
        <v>63</v>
      </c>
      <c r="Q373" s="2" t="s">
        <v>64</v>
      </c>
      <c r="R373" s="2" t="s">
        <v>64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902</v>
      </c>
      <c r="AX373" s="2" t="s">
        <v>52</v>
      </c>
      <c r="AY373" s="2" t="s">
        <v>52</v>
      </c>
    </row>
    <row r="374" spans="1:51" ht="30" customHeight="1">
      <c r="A374" s="8" t="s">
        <v>347</v>
      </c>
      <c r="B374" s="8" t="s">
        <v>52</v>
      </c>
      <c r="C374" s="8" t="s">
        <v>52</v>
      </c>
      <c r="D374" s="9"/>
      <c r="E374" s="12"/>
      <c r="F374" s="13">
        <f>TRUNC(SUMIF(N371:N373, N370, F371:F373),0)</f>
        <v>0</v>
      </c>
      <c r="G374" s="12"/>
      <c r="H374" s="13">
        <f>TRUNC(SUMIF(N371:N373, N370, H371:H373),0)</f>
        <v>0</v>
      </c>
      <c r="I374" s="12"/>
      <c r="J374" s="13">
        <f>TRUNC(SUMIF(N371:N373, N370, J371:J373),0)</f>
        <v>0</v>
      </c>
      <c r="K374" s="12"/>
      <c r="L374" s="13">
        <f>F374+H374+J374</f>
        <v>0</v>
      </c>
      <c r="M374" s="8" t="s">
        <v>52</v>
      </c>
      <c r="N374" s="2" t="s">
        <v>72</v>
      </c>
      <c r="O374" s="2" t="s">
        <v>72</v>
      </c>
      <c r="P374" s="2" t="s">
        <v>52</v>
      </c>
      <c r="Q374" s="2" t="s">
        <v>52</v>
      </c>
      <c r="R374" s="2" t="s">
        <v>52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52</v>
      </c>
      <c r="AX374" s="2" t="s">
        <v>52</v>
      </c>
      <c r="AY374" s="2" t="s">
        <v>52</v>
      </c>
    </row>
    <row r="375" spans="1:51" ht="30" customHeight="1">
      <c r="A375" s="9"/>
      <c r="B375" s="9"/>
      <c r="C375" s="9"/>
      <c r="D375" s="9"/>
      <c r="E375" s="12"/>
      <c r="F375" s="13"/>
      <c r="G375" s="12"/>
      <c r="H375" s="13"/>
      <c r="I375" s="12"/>
      <c r="J375" s="13"/>
      <c r="K375" s="12"/>
      <c r="L375" s="13"/>
      <c r="M375" s="9"/>
    </row>
    <row r="376" spans="1:51" ht="30" customHeight="1">
      <c r="A376" s="108" t="s">
        <v>903</v>
      </c>
      <c r="B376" s="108"/>
      <c r="C376" s="108"/>
      <c r="D376" s="108"/>
      <c r="E376" s="109"/>
      <c r="F376" s="110"/>
      <c r="G376" s="109"/>
      <c r="H376" s="110"/>
      <c r="I376" s="109"/>
      <c r="J376" s="110"/>
      <c r="K376" s="109"/>
      <c r="L376" s="110"/>
      <c r="M376" s="108"/>
      <c r="N376" s="1" t="s">
        <v>901</v>
      </c>
    </row>
    <row r="377" spans="1:51" ht="30" customHeight="1">
      <c r="A377" s="8" t="s">
        <v>559</v>
      </c>
      <c r="B377" s="8" t="s">
        <v>323</v>
      </c>
      <c r="C377" s="8" t="s">
        <v>324</v>
      </c>
      <c r="D377" s="9">
        <v>2.7E-2</v>
      </c>
      <c r="E377" s="12">
        <f>단가대비표!O89</f>
        <v>0</v>
      </c>
      <c r="F377" s="13">
        <f>TRUNC(E377*D377,1)</f>
        <v>0</v>
      </c>
      <c r="G377" s="12">
        <f>단가대비표!P89</f>
        <v>0</v>
      </c>
      <c r="H377" s="13">
        <f>TRUNC(G377*D377,1)</f>
        <v>0</v>
      </c>
      <c r="I377" s="12">
        <f>단가대비표!V89</f>
        <v>0</v>
      </c>
      <c r="J377" s="13">
        <f>TRUNC(I377*D377,1)</f>
        <v>0</v>
      </c>
      <c r="K377" s="12">
        <f>TRUNC(E377+G377+I377,1)</f>
        <v>0</v>
      </c>
      <c r="L377" s="13">
        <f>TRUNC(F377+H377+J377,1)</f>
        <v>0</v>
      </c>
      <c r="M377" s="8" t="s">
        <v>52</v>
      </c>
      <c r="N377" s="2" t="s">
        <v>901</v>
      </c>
      <c r="O377" s="2" t="s">
        <v>560</v>
      </c>
      <c r="P377" s="2" t="s">
        <v>64</v>
      </c>
      <c r="Q377" s="2" t="s">
        <v>64</v>
      </c>
      <c r="R377" s="2" t="s">
        <v>63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904</v>
      </c>
      <c r="AX377" s="2" t="s">
        <v>52</v>
      </c>
      <c r="AY377" s="2" t="s">
        <v>52</v>
      </c>
    </row>
    <row r="378" spans="1:51" ht="30" customHeight="1">
      <c r="A378" s="8" t="s">
        <v>327</v>
      </c>
      <c r="B378" s="8" t="s">
        <v>323</v>
      </c>
      <c r="C378" s="8" t="s">
        <v>324</v>
      </c>
      <c r="D378" s="9">
        <v>6.0000000000000001E-3</v>
      </c>
      <c r="E378" s="12">
        <f>단가대비표!O78</f>
        <v>0</v>
      </c>
      <c r="F378" s="13">
        <f>TRUNC(E378*D378,1)</f>
        <v>0</v>
      </c>
      <c r="G378" s="12">
        <f>단가대비표!P78</f>
        <v>0</v>
      </c>
      <c r="H378" s="13">
        <f>TRUNC(G378*D378,1)</f>
        <v>0</v>
      </c>
      <c r="I378" s="12">
        <f>단가대비표!V78</f>
        <v>0</v>
      </c>
      <c r="J378" s="13">
        <f>TRUNC(I378*D378,1)</f>
        <v>0</v>
      </c>
      <c r="K378" s="12">
        <f>TRUNC(E378+G378+I378,1)</f>
        <v>0</v>
      </c>
      <c r="L378" s="13">
        <f>TRUNC(F378+H378+J378,1)</f>
        <v>0</v>
      </c>
      <c r="M378" s="8" t="s">
        <v>52</v>
      </c>
      <c r="N378" s="2" t="s">
        <v>901</v>
      </c>
      <c r="O378" s="2" t="s">
        <v>328</v>
      </c>
      <c r="P378" s="2" t="s">
        <v>64</v>
      </c>
      <c r="Q378" s="2" t="s">
        <v>64</v>
      </c>
      <c r="R378" s="2" t="s">
        <v>63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905</v>
      </c>
      <c r="AX378" s="2" t="s">
        <v>52</v>
      </c>
      <c r="AY378" s="2" t="s">
        <v>52</v>
      </c>
    </row>
    <row r="379" spans="1:51" ht="30" customHeight="1">
      <c r="A379" s="8" t="s">
        <v>347</v>
      </c>
      <c r="B379" s="8" t="s">
        <v>52</v>
      </c>
      <c r="C379" s="8" t="s">
        <v>52</v>
      </c>
      <c r="D379" s="9"/>
      <c r="E379" s="12"/>
      <c r="F379" s="13">
        <f>TRUNC(SUMIF(N377:N378, N376, F377:F378),0)</f>
        <v>0</v>
      </c>
      <c r="G379" s="12"/>
      <c r="H379" s="13">
        <f>TRUNC(SUMIF(N377:N378, N376, H377:H378),0)</f>
        <v>0</v>
      </c>
      <c r="I379" s="12"/>
      <c r="J379" s="13">
        <f>TRUNC(SUMIF(N377:N378, N376, J377:J378),0)</f>
        <v>0</v>
      </c>
      <c r="K379" s="12"/>
      <c r="L379" s="13">
        <f>F379+H379+J379</f>
        <v>0</v>
      </c>
      <c r="M379" s="8" t="s">
        <v>52</v>
      </c>
      <c r="N379" s="2" t="s">
        <v>72</v>
      </c>
      <c r="O379" s="2" t="s">
        <v>72</v>
      </c>
      <c r="P379" s="2" t="s">
        <v>52</v>
      </c>
      <c r="Q379" s="2" t="s">
        <v>52</v>
      </c>
      <c r="R379" s="2" t="s">
        <v>52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2" t="s">
        <v>52</v>
      </c>
      <c r="AW379" s="2" t="s">
        <v>52</v>
      </c>
      <c r="AX379" s="2" t="s">
        <v>52</v>
      </c>
      <c r="AY379" s="2" t="s">
        <v>52</v>
      </c>
    </row>
    <row r="380" spans="1:51" ht="30" customHeight="1">
      <c r="A380" s="9"/>
      <c r="B380" s="9"/>
      <c r="C380" s="9"/>
      <c r="D380" s="9"/>
      <c r="E380" s="12"/>
      <c r="F380" s="13"/>
      <c r="G380" s="12"/>
      <c r="H380" s="13"/>
      <c r="I380" s="12"/>
      <c r="J380" s="13"/>
      <c r="K380" s="12"/>
      <c r="L380" s="13"/>
      <c r="M380" s="9"/>
    </row>
    <row r="381" spans="1:51" ht="30" customHeight="1">
      <c r="A381" s="108" t="s">
        <v>906</v>
      </c>
      <c r="B381" s="108"/>
      <c r="C381" s="108"/>
      <c r="D381" s="108"/>
      <c r="E381" s="109"/>
      <c r="F381" s="110"/>
      <c r="G381" s="109"/>
      <c r="H381" s="110"/>
      <c r="I381" s="109"/>
      <c r="J381" s="110"/>
      <c r="K381" s="109"/>
      <c r="L381" s="110"/>
      <c r="M381" s="108"/>
      <c r="N381" s="1" t="s">
        <v>523</v>
      </c>
    </row>
    <row r="382" spans="1:51" ht="30" customHeight="1">
      <c r="A382" s="8" t="s">
        <v>907</v>
      </c>
      <c r="B382" s="8" t="s">
        <v>908</v>
      </c>
      <c r="C382" s="8" t="s">
        <v>60</v>
      </c>
      <c r="D382" s="9">
        <v>1.05</v>
      </c>
      <c r="E382" s="12">
        <f>단가대비표!O69</f>
        <v>0</v>
      </c>
      <c r="F382" s="13">
        <f>TRUNC(E382*D382,1)</f>
        <v>0</v>
      </c>
      <c r="G382" s="12">
        <f>단가대비표!P69</f>
        <v>0</v>
      </c>
      <c r="H382" s="13">
        <f>TRUNC(G382*D382,1)</f>
        <v>0</v>
      </c>
      <c r="I382" s="12">
        <f>단가대비표!V69</f>
        <v>0</v>
      </c>
      <c r="J382" s="13">
        <f>TRUNC(I382*D382,1)</f>
        <v>0</v>
      </c>
      <c r="K382" s="12">
        <f>TRUNC(E382+G382+I382,1)</f>
        <v>0</v>
      </c>
      <c r="L382" s="13">
        <f>TRUNC(F382+H382+J382,1)</f>
        <v>0</v>
      </c>
      <c r="M382" s="8" t="s">
        <v>52</v>
      </c>
      <c r="N382" s="2" t="s">
        <v>523</v>
      </c>
      <c r="O382" s="2" t="s">
        <v>909</v>
      </c>
      <c r="P382" s="2" t="s">
        <v>64</v>
      </c>
      <c r="Q382" s="2" t="s">
        <v>64</v>
      </c>
      <c r="R382" s="2" t="s">
        <v>63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2" t="s">
        <v>52</v>
      </c>
      <c r="AW382" s="2" t="s">
        <v>910</v>
      </c>
      <c r="AX382" s="2" t="s">
        <v>52</v>
      </c>
      <c r="AY382" s="2" t="s">
        <v>52</v>
      </c>
    </row>
    <row r="383" spans="1:51" ht="30" customHeight="1">
      <c r="A383" s="8" t="s">
        <v>911</v>
      </c>
      <c r="B383" s="8" t="s">
        <v>912</v>
      </c>
      <c r="C383" s="8" t="s">
        <v>478</v>
      </c>
      <c r="D383" s="9">
        <v>3.0630000000000002</v>
      </c>
      <c r="E383" s="12">
        <f>일위대가목록!E65</f>
        <v>0</v>
      </c>
      <c r="F383" s="13">
        <f>TRUNC(E383*D383,1)</f>
        <v>0</v>
      </c>
      <c r="G383" s="12">
        <f>일위대가목록!F65</f>
        <v>0</v>
      </c>
      <c r="H383" s="13">
        <f>TRUNC(G383*D383,1)</f>
        <v>0</v>
      </c>
      <c r="I383" s="12">
        <f>일위대가목록!G65</f>
        <v>0</v>
      </c>
      <c r="J383" s="13">
        <f>TRUNC(I383*D383,1)</f>
        <v>0</v>
      </c>
      <c r="K383" s="12">
        <f>TRUNC(E383+G383+I383,1)</f>
        <v>0</v>
      </c>
      <c r="L383" s="13">
        <f>TRUNC(F383+H383+J383,1)</f>
        <v>0</v>
      </c>
      <c r="M383" s="8" t="s">
        <v>913</v>
      </c>
      <c r="N383" s="2" t="s">
        <v>523</v>
      </c>
      <c r="O383" s="2" t="s">
        <v>914</v>
      </c>
      <c r="P383" s="2" t="s">
        <v>63</v>
      </c>
      <c r="Q383" s="2" t="s">
        <v>64</v>
      </c>
      <c r="R383" s="2" t="s">
        <v>64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2" t="s">
        <v>52</v>
      </c>
      <c r="AW383" s="2" t="s">
        <v>915</v>
      </c>
      <c r="AX383" s="2" t="s">
        <v>52</v>
      </c>
      <c r="AY383" s="2" t="s">
        <v>52</v>
      </c>
    </row>
    <row r="384" spans="1:51" ht="30" customHeight="1">
      <c r="A384" s="8" t="s">
        <v>347</v>
      </c>
      <c r="B384" s="8" t="s">
        <v>52</v>
      </c>
      <c r="C384" s="8" t="s">
        <v>52</v>
      </c>
      <c r="D384" s="9"/>
      <c r="E384" s="12"/>
      <c r="F384" s="13">
        <f>TRUNC(SUMIF(N382:N383, N381, F382:F383),0)</f>
        <v>0</v>
      </c>
      <c r="G384" s="12"/>
      <c r="H384" s="13">
        <f>TRUNC(SUMIF(N382:N383, N381, H382:H383),0)</f>
        <v>0</v>
      </c>
      <c r="I384" s="12"/>
      <c r="J384" s="13">
        <f>TRUNC(SUMIF(N382:N383, N381, J382:J383),0)</f>
        <v>0</v>
      </c>
      <c r="K384" s="12"/>
      <c r="L384" s="13">
        <f>F384+H384+J384</f>
        <v>0</v>
      </c>
      <c r="M384" s="8" t="s">
        <v>52</v>
      </c>
      <c r="N384" s="2" t="s">
        <v>72</v>
      </c>
      <c r="O384" s="2" t="s">
        <v>72</v>
      </c>
      <c r="P384" s="2" t="s">
        <v>52</v>
      </c>
      <c r="Q384" s="2" t="s">
        <v>52</v>
      </c>
      <c r="R384" s="2" t="s">
        <v>52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2" t="s">
        <v>52</v>
      </c>
      <c r="AW384" s="2" t="s">
        <v>52</v>
      </c>
      <c r="AX384" s="2" t="s">
        <v>52</v>
      </c>
      <c r="AY384" s="2" t="s">
        <v>52</v>
      </c>
    </row>
    <row r="385" spans="1:51" ht="30" customHeight="1">
      <c r="A385" s="9"/>
      <c r="B385" s="9"/>
      <c r="C385" s="9"/>
      <c r="D385" s="9"/>
      <c r="E385" s="12"/>
      <c r="F385" s="13"/>
      <c r="G385" s="12"/>
      <c r="H385" s="13"/>
      <c r="I385" s="12"/>
      <c r="J385" s="13"/>
      <c r="K385" s="12"/>
      <c r="L385" s="13"/>
      <c r="M385" s="9"/>
    </row>
    <row r="386" spans="1:51" ht="30" customHeight="1">
      <c r="A386" s="108" t="s">
        <v>916</v>
      </c>
      <c r="B386" s="108"/>
      <c r="C386" s="108"/>
      <c r="D386" s="108"/>
      <c r="E386" s="109"/>
      <c r="F386" s="110"/>
      <c r="G386" s="109"/>
      <c r="H386" s="110"/>
      <c r="I386" s="109"/>
      <c r="J386" s="110"/>
      <c r="K386" s="109"/>
      <c r="L386" s="110"/>
      <c r="M386" s="108"/>
      <c r="N386" s="1" t="s">
        <v>527</v>
      </c>
    </row>
    <row r="387" spans="1:51" ht="30" customHeight="1">
      <c r="A387" s="8" t="s">
        <v>907</v>
      </c>
      <c r="B387" s="8" t="s">
        <v>917</v>
      </c>
      <c r="C387" s="8" t="s">
        <v>60</v>
      </c>
      <c r="D387" s="9">
        <v>1.05</v>
      </c>
      <c r="E387" s="12">
        <f>단가대비표!O68</f>
        <v>0</v>
      </c>
      <c r="F387" s="13">
        <f>TRUNC(E387*D387,1)</f>
        <v>0</v>
      </c>
      <c r="G387" s="12">
        <f>단가대비표!P68</f>
        <v>0</v>
      </c>
      <c r="H387" s="13">
        <f>TRUNC(G387*D387,1)</f>
        <v>0</v>
      </c>
      <c r="I387" s="12">
        <f>단가대비표!V68</f>
        <v>0</v>
      </c>
      <c r="J387" s="13">
        <f>TRUNC(I387*D387,1)</f>
        <v>0</v>
      </c>
      <c r="K387" s="12">
        <f>TRUNC(E387+G387+I387,1)</f>
        <v>0</v>
      </c>
      <c r="L387" s="13">
        <f>TRUNC(F387+H387+J387,1)</f>
        <v>0</v>
      </c>
      <c r="M387" s="8" t="s">
        <v>52</v>
      </c>
      <c r="N387" s="2" t="s">
        <v>527</v>
      </c>
      <c r="O387" s="2" t="s">
        <v>918</v>
      </c>
      <c r="P387" s="2" t="s">
        <v>64</v>
      </c>
      <c r="Q387" s="2" t="s">
        <v>64</v>
      </c>
      <c r="R387" s="2" t="s">
        <v>63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52</v>
      </c>
      <c r="AW387" s="2" t="s">
        <v>919</v>
      </c>
      <c r="AX387" s="2" t="s">
        <v>52</v>
      </c>
      <c r="AY387" s="2" t="s">
        <v>52</v>
      </c>
    </row>
    <row r="388" spans="1:51" ht="30" customHeight="1">
      <c r="A388" s="8" t="s">
        <v>911</v>
      </c>
      <c r="B388" s="8" t="s">
        <v>912</v>
      </c>
      <c r="C388" s="8" t="s">
        <v>478</v>
      </c>
      <c r="D388" s="9">
        <v>2.4300000000000002</v>
      </c>
      <c r="E388" s="12">
        <f>일위대가목록!E65</f>
        <v>0</v>
      </c>
      <c r="F388" s="13">
        <f>TRUNC(E388*D388,1)</f>
        <v>0</v>
      </c>
      <c r="G388" s="12">
        <f>일위대가목록!F65</f>
        <v>0</v>
      </c>
      <c r="H388" s="13">
        <f>TRUNC(G388*D388,1)</f>
        <v>0</v>
      </c>
      <c r="I388" s="12">
        <f>일위대가목록!G65</f>
        <v>0</v>
      </c>
      <c r="J388" s="13">
        <f>TRUNC(I388*D388,1)</f>
        <v>0</v>
      </c>
      <c r="K388" s="12">
        <f>TRUNC(E388+G388+I388,1)</f>
        <v>0</v>
      </c>
      <c r="L388" s="13">
        <f>TRUNC(F388+H388+J388,1)</f>
        <v>0</v>
      </c>
      <c r="M388" s="8" t="s">
        <v>913</v>
      </c>
      <c r="N388" s="2" t="s">
        <v>527</v>
      </c>
      <c r="O388" s="2" t="s">
        <v>914</v>
      </c>
      <c r="P388" s="2" t="s">
        <v>63</v>
      </c>
      <c r="Q388" s="2" t="s">
        <v>64</v>
      </c>
      <c r="R388" s="2" t="s">
        <v>64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2" t="s">
        <v>52</v>
      </c>
      <c r="AW388" s="2" t="s">
        <v>920</v>
      </c>
      <c r="AX388" s="2" t="s">
        <v>52</v>
      </c>
      <c r="AY388" s="2" t="s">
        <v>52</v>
      </c>
    </row>
    <row r="389" spans="1:51" ht="30" customHeight="1">
      <c r="A389" s="8" t="s">
        <v>347</v>
      </c>
      <c r="B389" s="8" t="s">
        <v>52</v>
      </c>
      <c r="C389" s="8" t="s">
        <v>52</v>
      </c>
      <c r="D389" s="9"/>
      <c r="E389" s="12"/>
      <c r="F389" s="13">
        <f>TRUNC(SUMIF(N387:N388, N386, F387:F388),0)</f>
        <v>0</v>
      </c>
      <c r="G389" s="12"/>
      <c r="H389" s="13">
        <f>TRUNC(SUMIF(N387:N388, N386, H387:H388),0)</f>
        <v>0</v>
      </c>
      <c r="I389" s="12"/>
      <c r="J389" s="13">
        <f>TRUNC(SUMIF(N387:N388, N386, J387:J388),0)</f>
        <v>0</v>
      </c>
      <c r="K389" s="12"/>
      <c r="L389" s="13">
        <f>F389+H389+J389</f>
        <v>0</v>
      </c>
      <c r="M389" s="8" t="s">
        <v>52</v>
      </c>
      <c r="N389" s="2" t="s">
        <v>72</v>
      </c>
      <c r="O389" s="2" t="s">
        <v>72</v>
      </c>
      <c r="P389" s="2" t="s">
        <v>52</v>
      </c>
      <c r="Q389" s="2" t="s">
        <v>52</v>
      </c>
      <c r="R389" s="2" t="s">
        <v>52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2" t="s">
        <v>52</v>
      </c>
      <c r="AW389" s="2" t="s">
        <v>52</v>
      </c>
      <c r="AX389" s="2" t="s">
        <v>52</v>
      </c>
      <c r="AY389" s="2" t="s">
        <v>52</v>
      </c>
    </row>
    <row r="390" spans="1:51" ht="30" customHeight="1">
      <c r="A390" s="9"/>
      <c r="B390" s="9"/>
      <c r="C390" s="9"/>
      <c r="D390" s="9"/>
      <c r="E390" s="12"/>
      <c r="F390" s="13"/>
      <c r="G390" s="12"/>
      <c r="H390" s="13"/>
      <c r="I390" s="12"/>
      <c r="J390" s="13"/>
      <c r="K390" s="12"/>
      <c r="L390" s="13"/>
      <c r="M390" s="9"/>
    </row>
    <row r="391" spans="1:51" ht="30" customHeight="1">
      <c r="A391" s="108" t="s">
        <v>921</v>
      </c>
      <c r="B391" s="108"/>
      <c r="C391" s="108"/>
      <c r="D391" s="108"/>
      <c r="E391" s="109"/>
      <c r="F391" s="110"/>
      <c r="G391" s="109"/>
      <c r="H391" s="110"/>
      <c r="I391" s="109"/>
      <c r="J391" s="110"/>
      <c r="K391" s="109"/>
      <c r="L391" s="110"/>
      <c r="M391" s="108"/>
      <c r="N391" s="1" t="s">
        <v>531</v>
      </c>
    </row>
    <row r="392" spans="1:51" ht="30" customHeight="1">
      <c r="A392" s="8" t="s">
        <v>907</v>
      </c>
      <c r="B392" s="8" t="s">
        <v>922</v>
      </c>
      <c r="C392" s="8" t="s">
        <v>60</v>
      </c>
      <c r="D392" s="9">
        <v>1.05</v>
      </c>
      <c r="E392" s="12">
        <f>단가대비표!O70</f>
        <v>0</v>
      </c>
      <c r="F392" s="13">
        <f>TRUNC(E392*D392,1)</f>
        <v>0</v>
      </c>
      <c r="G392" s="12">
        <f>단가대비표!P70</f>
        <v>0</v>
      </c>
      <c r="H392" s="13">
        <f>TRUNC(G392*D392,1)</f>
        <v>0</v>
      </c>
      <c r="I392" s="12">
        <f>단가대비표!V70</f>
        <v>0</v>
      </c>
      <c r="J392" s="13">
        <f>TRUNC(I392*D392,1)</f>
        <v>0</v>
      </c>
      <c r="K392" s="12">
        <f>TRUNC(E392+G392+I392,1)</f>
        <v>0</v>
      </c>
      <c r="L392" s="13">
        <f>TRUNC(F392+H392+J392,1)</f>
        <v>0</v>
      </c>
      <c r="M392" s="8" t="s">
        <v>52</v>
      </c>
      <c r="N392" s="2" t="s">
        <v>531</v>
      </c>
      <c r="O392" s="2" t="s">
        <v>923</v>
      </c>
      <c r="P392" s="2" t="s">
        <v>64</v>
      </c>
      <c r="Q392" s="2" t="s">
        <v>64</v>
      </c>
      <c r="R392" s="2" t="s">
        <v>63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2" t="s">
        <v>52</v>
      </c>
      <c r="AW392" s="2" t="s">
        <v>924</v>
      </c>
      <c r="AX392" s="2" t="s">
        <v>52</v>
      </c>
      <c r="AY392" s="2" t="s">
        <v>52</v>
      </c>
    </row>
    <row r="393" spans="1:51" ht="30" customHeight="1">
      <c r="A393" s="8" t="s">
        <v>911</v>
      </c>
      <c r="B393" s="8" t="s">
        <v>912</v>
      </c>
      <c r="C393" s="8" t="s">
        <v>478</v>
      </c>
      <c r="D393" s="9">
        <v>1.8</v>
      </c>
      <c r="E393" s="12">
        <f>일위대가목록!E65</f>
        <v>0</v>
      </c>
      <c r="F393" s="13">
        <f>TRUNC(E393*D393,1)</f>
        <v>0</v>
      </c>
      <c r="G393" s="12">
        <f>일위대가목록!F65</f>
        <v>0</v>
      </c>
      <c r="H393" s="13">
        <f>TRUNC(G393*D393,1)</f>
        <v>0</v>
      </c>
      <c r="I393" s="12">
        <f>일위대가목록!G65</f>
        <v>0</v>
      </c>
      <c r="J393" s="13">
        <f>TRUNC(I393*D393,1)</f>
        <v>0</v>
      </c>
      <c r="K393" s="12">
        <f>TRUNC(E393+G393+I393,1)</f>
        <v>0</v>
      </c>
      <c r="L393" s="13">
        <f>TRUNC(F393+H393+J393,1)</f>
        <v>0</v>
      </c>
      <c r="M393" s="8" t="s">
        <v>913</v>
      </c>
      <c r="N393" s="2" t="s">
        <v>531</v>
      </c>
      <c r="O393" s="2" t="s">
        <v>914</v>
      </c>
      <c r="P393" s="2" t="s">
        <v>63</v>
      </c>
      <c r="Q393" s="2" t="s">
        <v>64</v>
      </c>
      <c r="R393" s="2" t="s">
        <v>64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925</v>
      </c>
      <c r="AX393" s="2" t="s">
        <v>52</v>
      </c>
      <c r="AY393" s="2" t="s">
        <v>52</v>
      </c>
    </row>
    <row r="394" spans="1:51" ht="30" customHeight="1">
      <c r="A394" s="8" t="s">
        <v>347</v>
      </c>
      <c r="B394" s="8" t="s">
        <v>52</v>
      </c>
      <c r="C394" s="8" t="s">
        <v>52</v>
      </c>
      <c r="D394" s="9"/>
      <c r="E394" s="12"/>
      <c r="F394" s="13">
        <f>TRUNC(SUMIF(N392:N393, N391, F392:F393),0)</f>
        <v>0</v>
      </c>
      <c r="G394" s="12"/>
      <c r="H394" s="13">
        <f>TRUNC(SUMIF(N392:N393, N391, H392:H393),0)</f>
        <v>0</v>
      </c>
      <c r="I394" s="12"/>
      <c r="J394" s="13">
        <f>TRUNC(SUMIF(N392:N393, N391, J392:J393),0)</f>
        <v>0</v>
      </c>
      <c r="K394" s="12"/>
      <c r="L394" s="13">
        <f>F394+H394+J394</f>
        <v>0</v>
      </c>
      <c r="M394" s="8" t="s">
        <v>52</v>
      </c>
      <c r="N394" s="2" t="s">
        <v>72</v>
      </c>
      <c r="O394" s="2" t="s">
        <v>72</v>
      </c>
      <c r="P394" s="2" t="s">
        <v>52</v>
      </c>
      <c r="Q394" s="2" t="s">
        <v>52</v>
      </c>
      <c r="R394" s="2" t="s">
        <v>52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52</v>
      </c>
      <c r="AW394" s="2" t="s">
        <v>52</v>
      </c>
      <c r="AX394" s="2" t="s">
        <v>52</v>
      </c>
      <c r="AY394" s="2" t="s">
        <v>52</v>
      </c>
    </row>
    <row r="395" spans="1:51" ht="30" customHeight="1">
      <c r="A395" s="9"/>
      <c r="B395" s="9"/>
      <c r="C395" s="9"/>
      <c r="D395" s="9"/>
      <c r="E395" s="12"/>
      <c r="F395" s="13"/>
      <c r="G395" s="12"/>
      <c r="H395" s="13"/>
      <c r="I395" s="12"/>
      <c r="J395" s="13"/>
      <c r="K395" s="12"/>
      <c r="L395" s="13"/>
      <c r="M395" s="9"/>
    </row>
    <row r="396" spans="1:51" ht="30" customHeight="1">
      <c r="A396" s="108" t="s">
        <v>926</v>
      </c>
      <c r="B396" s="108"/>
      <c r="C396" s="108"/>
      <c r="D396" s="108"/>
      <c r="E396" s="109"/>
      <c r="F396" s="110"/>
      <c r="G396" s="109"/>
      <c r="H396" s="110"/>
      <c r="I396" s="109"/>
      <c r="J396" s="110"/>
      <c r="K396" s="109"/>
      <c r="L396" s="110"/>
      <c r="M396" s="108"/>
      <c r="N396" s="1" t="s">
        <v>535</v>
      </c>
    </row>
    <row r="397" spans="1:51" ht="30" customHeight="1">
      <c r="A397" s="8" t="s">
        <v>907</v>
      </c>
      <c r="B397" s="8" t="s">
        <v>927</v>
      </c>
      <c r="C397" s="8" t="s">
        <v>60</v>
      </c>
      <c r="D397" s="9">
        <v>1.05</v>
      </c>
      <c r="E397" s="12">
        <f>단가대비표!O67</f>
        <v>0</v>
      </c>
      <c r="F397" s="13">
        <f>TRUNC(E397*D397,1)</f>
        <v>0</v>
      </c>
      <c r="G397" s="12">
        <f>단가대비표!P67</f>
        <v>0</v>
      </c>
      <c r="H397" s="13">
        <f>TRUNC(G397*D397,1)</f>
        <v>0</v>
      </c>
      <c r="I397" s="12">
        <f>단가대비표!V67</f>
        <v>0</v>
      </c>
      <c r="J397" s="13">
        <f>TRUNC(I397*D397,1)</f>
        <v>0</v>
      </c>
      <c r="K397" s="12">
        <f>TRUNC(E397+G397+I397,1)</f>
        <v>0</v>
      </c>
      <c r="L397" s="13">
        <f>TRUNC(F397+H397+J397,1)</f>
        <v>0</v>
      </c>
      <c r="M397" s="8" t="s">
        <v>52</v>
      </c>
      <c r="N397" s="2" t="s">
        <v>535</v>
      </c>
      <c r="O397" s="2" t="s">
        <v>928</v>
      </c>
      <c r="P397" s="2" t="s">
        <v>64</v>
      </c>
      <c r="Q397" s="2" t="s">
        <v>64</v>
      </c>
      <c r="R397" s="2" t="s">
        <v>63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929</v>
      </c>
      <c r="AX397" s="2" t="s">
        <v>52</v>
      </c>
      <c r="AY397" s="2" t="s">
        <v>52</v>
      </c>
    </row>
    <row r="398" spans="1:51" ht="30" customHeight="1">
      <c r="A398" s="8" t="s">
        <v>911</v>
      </c>
      <c r="B398" s="8" t="s">
        <v>912</v>
      </c>
      <c r="C398" s="8" t="s">
        <v>478</v>
      </c>
      <c r="D398" s="9">
        <v>1.165</v>
      </c>
      <c r="E398" s="12">
        <f>일위대가목록!E65</f>
        <v>0</v>
      </c>
      <c r="F398" s="13">
        <f>TRUNC(E398*D398,1)</f>
        <v>0</v>
      </c>
      <c r="G398" s="12">
        <f>일위대가목록!F65</f>
        <v>0</v>
      </c>
      <c r="H398" s="13">
        <f>TRUNC(G398*D398,1)</f>
        <v>0</v>
      </c>
      <c r="I398" s="12">
        <f>일위대가목록!G65</f>
        <v>0</v>
      </c>
      <c r="J398" s="13">
        <f>TRUNC(I398*D398,1)</f>
        <v>0</v>
      </c>
      <c r="K398" s="12">
        <f>TRUNC(E398+G398+I398,1)</f>
        <v>0</v>
      </c>
      <c r="L398" s="13">
        <f>TRUNC(F398+H398+J398,1)</f>
        <v>0</v>
      </c>
      <c r="M398" s="8" t="s">
        <v>913</v>
      </c>
      <c r="N398" s="2" t="s">
        <v>535</v>
      </c>
      <c r="O398" s="2" t="s">
        <v>914</v>
      </c>
      <c r="P398" s="2" t="s">
        <v>63</v>
      </c>
      <c r="Q398" s="2" t="s">
        <v>64</v>
      </c>
      <c r="R398" s="2" t="s">
        <v>64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2" t="s">
        <v>52</v>
      </c>
      <c r="AW398" s="2" t="s">
        <v>930</v>
      </c>
      <c r="AX398" s="2" t="s">
        <v>52</v>
      </c>
      <c r="AY398" s="2" t="s">
        <v>52</v>
      </c>
    </row>
    <row r="399" spans="1:51" ht="30" customHeight="1">
      <c r="A399" s="8" t="s">
        <v>347</v>
      </c>
      <c r="B399" s="8" t="s">
        <v>52</v>
      </c>
      <c r="C399" s="8" t="s">
        <v>52</v>
      </c>
      <c r="D399" s="9"/>
      <c r="E399" s="12"/>
      <c r="F399" s="13">
        <f>TRUNC(SUMIF(N397:N398, N396, F397:F398),0)</f>
        <v>0</v>
      </c>
      <c r="G399" s="12"/>
      <c r="H399" s="13">
        <f>TRUNC(SUMIF(N397:N398, N396, H397:H398),0)</f>
        <v>0</v>
      </c>
      <c r="I399" s="12"/>
      <c r="J399" s="13">
        <f>TRUNC(SUMIF(N397:N398, N396, J397:J398),0)</f>
        <v>0</v>
      </c>
      <c r="K399" s="12"/>
      <c r="L399" s="13">
        <f>F399+H399+J399</f>
        <v>0</v>
      </c>
      <c r="M399" s="8" t="s">
        <v>52</v>
      </c>
      <c r="N399" s="2" t="s">
        <v>72</v>
      </c>
      <c r="O399" s="2" t="s">
        <v>72</v>
      </c>
      <c r="P399" s="2" t="s">
        <v>52</v>
      </c>
      <c r="Q399" s="2" t="s">
        <v>52</v>
      </c>
      <c r="R399" s="2" t="s">
        <v>52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2" t="s">
        <v>52</v>
      </c>
      <c r="AW399" s="2" t="s">
        <v>52</v>
      </c>
      <c r="AX399" s="2" t="s">
        <v>52</v>
      </c>
      <c r="AY399" s="2" t="s">
        <v>52</v>
      </c>
    </row>
    <row r="400" spans="1:51" ht="30" customHeight="1">
      <c r="A400" s="9"/>
      <c r="B400" s="9"/>
      <c r="C400" s="9"/>
      <c r="D400" s="9"/>
      <c r="E400" s="12"/>
      <c r="F400" s="13"/>
      <c r="G400" s="12"/>
      <c r="H400" s="13"/>
      <c r="I400" s="12"/>
      <c r="J400" s="13"/>
      <c r="K400" s="12"/>
      <c r="L400" s="13"/>
      <c r="M400" s="9"/>
    </row>
    <row r="401" spans="1:51" ht="30" customHeight="1">
      <c r="A401" s="108" t="s">
        <v>931</v>
      </c>
      <c r="B401" s="108"/>
      <c r="C401" s="108"/>
      <c r="D401" s="108"/>
      <c r="E401" s="109"/>
      <c r="F401" s="110"/>
      <c r="G401" s="109"/>
      <c r="H401" s="110"/>
      <c r="I401" s="109"/>
      <c r="J401" s="110"/>
      <c r="K401" s="109"/>
      <c r="L401" s="110"/>
      <c r="M401" s="108"/>
      <c r="N401" s="1" t="s">
        <v>914</v>
      </c>
    </row>
    <row r="402" spans="1:51" ht="30" customHeight="1">
      <c r="A402" s="8" t="s">
        <v>728</v>
      </c>
      <c r="B402" s="8" t="s">
        <v>912</v>
      </c>
      <c r="C402" s="8" t="s">
        <v>478</v>
      </c>
      <c r="D402" s="9">
        <v>1</v>
      </c>
      <c r="E402" s="12">
        <f>일위대가목록!E66</f>
        <v>0</v>
      </c>
      <c r="F402" s="13">
        <f>TRUNC(E402*D402,1)</f>
        <v>0</v>
      </c>
      <c r="G402" s="12">
        <f>일위대가목록!F66</f>
        <v>0</v>
      </c>
      <c r="H402" s="13">
        <f>TRUNC(G402*D402,1)</f>
        <v>0</v>
      </c>
      <c r="I402" s="12">
        <f>일위대가목록!G66</f>
        <v>0</v>
      </c>
      <c r="J402" s="13">
        <f>TRUNC(I402*D402,1)</f>
        <v>0</v>
      </c>
      <c r="K402" s="12">
        <f>TRUNC(E402+G402+I402,1)</f>
        <v>0</v>
      </c>
      <c r="L402" s="13">
        <f>TRUNC(F402+H402+J402,1)</f>
        <v>0</v>
      </c>
      <c r="M402" s="8" t="s">
        <v>932</v>
      </c>
      <c r="N402" s="2" t="s">
        <v>914</v>
      </c>
      <c r="O402" s="2" t="s">
        <v>933</v>
      </c>
      <c r="P402" s="2" t="s">
        <v>63</v>
      </c>
      <c r="Q402" s="2" t="s">
        <v>64</v>
      </c>
      <c r="R402" s="2" t="s">
        <v>64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52</v>
      </c>
      <c r="AW402" s="2" t="s">
        <v>934</v>
      </c>
      <c r="AX402" s="2" t="s">
        <v>52</v>
      </c>
      <c r="AY402" s="2" t="s">
        <v>52</v>
      </c>
    </row>
    <row r="403" spans="1:51" ht="30" customHeight="1">
      <c r="A403" s="8" t="s">
        <v>732</v>
      </c>
      <c r="B403" s="8" t="s">
        <v>912</v>
      </c>
      <c r="C403" s="8" t="s">
        <v>478</v>
      </c>
      <c r="D403" s="9">
        <v>1</v>
      </c>
      <c r="E403" s="12">
        <f>일위대가목록!E67</f>
        <v>0</v>
      </c>
      <c r="F403" s="13">
        <f>TRUNC(E403*D403,1)</f>
        <v>0</v>
      </c>
      <c r="G403" s="12">
        <f>일위대가목록!F67</f>
        <v>0</v>
      </c>
      <c r="H403" s="13">
        <f>TRUNC(G403*D403,1)</f>
        <v>0</v>
      </c>
      <c r="I403" s="12">
        <f>일위대가목록!G67</f>
        <v>0</v>
      </c>
      <c r="J403" s="13">
        <f>TRUNC(I403*D403,1)</f>
        <v>0</v>
      </c>
      <c r="K403" s="12">
        <f>TRUNC(E403+G403+I403,1)</f>
        <v>0</v>
      </c>
      <c r="L403" s="13">
        <f>TRUNC(F403+H403+J403,1)</f>
        <v>0</v>
      </c>
      <c r="M403" s="8" t="s">
        <v>935</v>
      </c>
      <c r="N403" s="2" t="s">
        <v>914</v>
      </c>
      <c r="O403" s="2" t="s">
        <v>936</v>
      </c>
      <c r="P403" s="2" t="s">
        <v>63</v>
      </c>
      <c r="Q403" s="2" t="s">
        <v>64</v>
      </c>
      <c r="R403" s="2" t="s">
        <v>64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2" t="s">
        <v>52</v>
      </c>
      <c r="AW403" s="2" t="s">
        <v>937</v>
      </c>
      <c r="AX403" s="2" t="s">
        <v>52</v>
      </c>
      <c r="AY403" s="2" t="s">
        <v>52</v>
      </c>
    </row>
    <row r="404" spans="1:51" ht="30" customHeight="1">
      <c r="A404" s="8" t="s">
        <v>347</v>
      </c>
      <c r="B404" s="8" t="s">
        <v>52</v>
      </c>
      <c r="C404" s="8" t="s">
        <v>52</v>
      </c>
      <c r="D404" s="9"/>
      <c r="E404" s="12"/>
      <c r="F404" s="13">
        <f>TRUNC(SUMIF(N402:N403, N401, F402:F403),0)</f>
        <v>0</v>
      </c>
      <c r="G404" s="12"/>
      <c r="H404" s="13">
        <f>TRUNC(SUMIF(N402:N403, N401, H402:H403),0)</f>
        <v>0</v>
      </c>
      <c r="I404" s="12"/>
      <c r="J404" s="13">
        <f>TRUNC(SUMIF(N402:N403, N401, J402:J403),0)</f>
        <v>0</v>
      </c>
      <c r="K404" s="12"/>
      <c r="L404" s="13">
        <f>F404+H404+J404</f>
        <v>0</v>
      </c>
      <c r="M404" s="8" t="s">
        <v>52</v>
      </c>
      <c r="N404" s="2" t="s">
        <v>72</v>
      </c>
      <c r="O404" s="2" t="s">
        <v>72</v>
      </c>
      <c r="P404" s="2" t="s">
        <v>52</v>
      </c>
      <c r="Q404" s="2" t="s">
        <v>52</v>
      </c>
      <c r="R404" s="2" t="s">
        <v>52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2" t="s">
        <v>52</v>
      </c>
      <c r="AW404" s="2" t="s">
        <v>52</v>
      </c>
      <c r="AX404" s="2" t="s">
        <v>52</v>
      </c>
      <c r="AY404" s="2" t="s">
        <v>52</v>
      </c>
    </row>
    <row r="405" spans="1:51" ht="30" customHeight="1">
      <c r="A405" s="9"/>
      <c r="B405" s="9"/>
      <c r="C405" s="9"/>
      <c r="D405" s="9"/>
      <c r="E405" s="12"/>
      <c r="F405" s="13"/>
      <c r="G405" s="12"/>
      <c r="H405" s="13"/>
      <c r="I405" s="12"/>
      <c r="J405" s="13"/>
      <c r="K405" s="12"/>
      <c r="L405" s="13"/>
      <c r="M405" s="9"/>
    </row>
    <row r="406" spans="1:51" ht="30" customHeight="1">
      <c r="A406" s="108" t="s">
        <v>938</v>
      </c>
      <c r="B406" s="108"/>
      <c r="C406" s="108"/>
      <c r="D406" s="108"/>
      <c r="E406" s="109"/>
      <c r="F406" s="110"/>
      <c r="G406" s="109"/>
      <c r="H406" s="110"/>
      <c r="I406" s="109"/>
      <c r="J406" s="110"/>
      <c r="K406" s="109"/>
      <c r="L406" s="110"/>
      <c r="M406" s="108"/>
      <c r="N406" s="1" t="s">
        <v>933</v>
      </c>
    </row>
    <row r="407" spans="1:51" ht="30" customHeight="1">
      <c r="A407" s="8" t="s">
        <v>939</v>
      </c>
      <c r="B407" s="8" t="s">
        <v>940</v>
      </c>
      <c r="C407" s="8" t="s">
        <v>478</v>
      </c>
      <c r="D407" s="9">
        <v>1.5709999999999998E-2</v>
      </c>
      <c r="E407" s="12">
        <f>단가대비표!O18</f>
        <v>0</v>
      </c>
      <c r="F407" s="13">
        <f t="shared" ref="F407:F416" si="61">TRUNC(E407*D407,1)</f>
        <v>0</v>
      </c>
      <c r="G407" s="12">
        <f>단가대비표!P18</f>
        <v>0</v>
      </c>
      <c r="H407" s="13">
        <f t="shared" ref="H407:H416" si="62">TRUNC(G407*D407,1)</f>
        <v>0</v>
      </c>
      <c r="I407" s="12">
        <f>단가대비표!V18</f>
        <v>0</v>
      </c>
      <c r="J407" s="13">
        <f t="shared" ref="J407:J416" si="63">TRUNC(I407*D407,1)</f>
        <v>0</v>
      </c>
      <c r="K407" s="12">
        <f t="shared" ref="K407:K416" si="64">TRUNC(E407+G407+I407,1)</f>
        <v>0</v>
      </c>
      <c r="L407" s="13">
        <f t="shared" ref="L407:L416" si="65">TRUNC(F407+H407+J407,1)</f>
        <v>0</v>
      </c>
      <c r="M407" s="8" t="s">
        <v>52</v>
      </c>
      <c r="N407" s="2" t="s">
        <v>933</v>
      </c>
      <c r="O407" s="2" t="s">
        <v>941</v>
      </c>
      <c r="P407" s="2" t="s">
        <v>64</v>
      </c>
      <c r="Q407" s="2" t="s">
        <v>64</v>
      </c>
      <c r="R407" s="2" t="s">
        <v>63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2" t="s">
        <v>52</v>
      </c>
      <c r="AW407" s="2" t="s">
        <v>942</v>
      </c>
      <c r="AX407" s="2" t="s">
        <v>52</v>
      </c>
      <c r="AY407" s="2" t="s">
        <v>52</v>
      </c>
    </row>
    <row r="408" spans="1:51" ht="30" customHeight="1">
      <c r="A408" s="8" t="s">
        <v>761</v>
      </c>
      <c r="B408" s="8" t="s">
        <v>762</v>
      </c>
      <c r="C408" s="8" t="s">
        <v>607</v>
      </c>
      <c r="D408" s="9">
        <v>5.3550000000000004</v>
      </c>
      <c r="E408" s="12">
        <f>단가대비표!O14</f>
        <v>0</v>
      </c>
      <c r="F408" s="13">
        <f t="shared" si="61"/>
        <v>0</v>
      </c>
      <c r="G408" s="12">
        <f>단가대비표!P14</f>
        <v>0</v>
      </c>
      <c r="H408" s="13">
        <f t="shared" si="62"/>
        <v>0</v>
      </c>
      <c r="I408" s="12">
        <f>단가대비표!V14</f>
        <v>0</v>
      </c>
      <c r="J408" s="13">
        <f t="shared" si="63"/>
        <v>0</v>
      </c>
      <c r="K408" s="12">
        <f t="shared" si="64"/>
        <v>0</v>
      </c>
      <c r="L408" s="13">
        <f t="shared" si="65"/>
        <v>0</v>
      </c>
      <c r="M408" s="8" t="s">
        <v>763</v>
      </c>
      <c r="N408" s="2" t="s">
        <v>933</v>
      </c>
      <c r="O408" s="2" t="s">
        <v>764</v>
      </c>
      <c r="P408" s="2" t="s">
        <v>64</v>
      </c>
      <c r="Q408" s="2" t="s">
        <v>64</v>
      </c>
      <c r="R408" s="2" t="s">
        <v>63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2" t="s">
        <v>52</v>
      </c>
      <c r="AW408" s="2" t="s">
        <v>943</v>
      </c>
      <c r="AX408" s="2" t="s">
        <v>52</v>
      </c>
      <c r="AY408" s="2" t="s">
        <v>52</v>
      </c>
    </row>
    <row r="409" spans="1:51" ht="30" customHeight="1">
      <c r="A409" s="8" t="s">
        <v>766</v>
      </c>
      <c r="B409" s="8" t="s">
        <v>767</v>
      </c>
      <c r="C409" s="8" t="s">
        <v>478</v>
      </c>
      <c r="D409" s="9">
        <v>2.3999999999999998E-3</v>
      </c>
      <c r="E409" s="12">
        <f>단가대비표!O16</f>
        <v>0</v>
      </c>
      <c r="F409" s="13">
        <f t="shared" si="61"/>
        <v>0</v>
      </c>
      <c r="G409" s="12">
        <f>단가대비표!P16</f>
        <v>0</v>
      </c>
      <c r="H409" s="13">
        <f t="shared" si="62"/>
        <v>0</v>
      </c>
      <c r="I409" s="12">
        <f>단가대비표!V16</f>
        <v>0</v>
      </c>
      <c r="J409" s="13">
        <f t="shared" si="63"/>
        <v>0</v>
      </c>
      <c r="K409" s="12">
        <f t="shared" si="64"/>
        <v>0</v>
      </c>
      <c r="L409" s="13">
        <f t="shared" si="65"/>
        <v>0</v>
      </c>
      <c r="M409" s="8" t="s">
        <v>52</v>
      </c>
      <c r="N409" s="2" t="s">
        <v>933</v>
      </c>
      <c r="O409" s="2" t="s">
        <v>768</v>
      </c>
      <c r="P409" s="2" t="s">
        <v>64</v>
      </c>
      <c r="Q409" s="2" t="s">
        <v>64</v>
      </c>
      <c r="R409" s="2" t="s">
        <v>63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2" t="s">
        <v>52</v>
      </c>
      <c r="AW409" s="2" t="s">
        <v>944</v>
      </c>
      <c r="AX409" s="2" t="s">
        <v>52</v>
      </c>
      <c r="AY409" s="2" t="s">
        <v>52</v>
      </c>
    </row>
    <row r="410" spans="1:51" ht="30" customHeight="1">
      <c r="A410" s="8" t="s">
        <v>770</v>
      </c>
      <c r="B410" s="8" t="s">
        <v>771</v>
      </c>
      <c r="C410" s="8" t="s">
        <v>337</v>
      </c>
      <c r="D410" s="9">
        <v>1.771E-2</v>
      </c>
      <c r="E410" s="12">
        <f>일위대가목록!E47</f>
        <v>0</v>
      </c>
      <c r="F410" s="13">
        <f t="shared" si="61"/>
        <v>0</v>
      </c>
      <c r="G410" s="12">
        <f>일위대가목록!F47</f>
        <v>0</v>
      </c>
      <c r="H410" s="13">
        <f t="shared" si="62"/>
        <v>0</v>
      </c>
      <c r="I410" s="12">
        <f>일위대가목록!G47</f>
        <v>0</v>
      </c>
      <c r="J410" s="13">
        <f t="shared" si="63"/>
        <v>0</v>
      </c>
      <c r="K410" s="12">
        <f t="shared" si="64"/>
        <v>0</v>
      </c>
      <c r="L410" s="13">
        <f t="shared" si="65"/>
        <v>0</v>
      </c>
      <c r="M410" s="8" t="s">
        <v>772</v>
      </c>
      <c r="N410" s="2" t="s">
        <v>933</v>
      </c>
      <c r="O410" s="2" t="s">
        <v>773</v>
      </c>
      <c r="P410" s="2" t="s">
        <v>63</v>
      </c>
      <c r="Q410" s="2" t="s">
        <v>64</v>
      </c>
      <c r="R410" s="2" t="s">
        <v>64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52</v>
      </c>
      <c r="AW410" s="2" t="s">
        <v>945</v>
      </c>
      <c r="AX410" s="2" t="s">
        <v>52</v>
      </c>
      <c r="AY410" s="2" t="s">
        <v>52</v>
      </c>
    </row>
    <row r="411" spans="1:51" ht="30" customHeight="1">
      <c r="A411" s="8" t="s">
        <v>775</v>
      </c>
      <c r="B411" s="8" t="s">
        <v>776</v>
      </c>
      <c r="C411" s="8" t="s">
        <v>777</v>
      </c>
      <c r="D411" s="9">
        <v>0.1071</v>
      </c>
      <c r="E411" s="12">
        <f>단가대비표!O77</f>
        <v>0</v>
      </c>
      <c r="F411" s="13">
        <f t="shared" si="61"/>
        <v>0</v>
      </c>
      <c r="G411" s="12">
        <f>단가대비표!P77</f>
        <v>0</v>
      </c>
      <c r="H411" s="13">
        <f t="shared" si="62"/>
        <v>0</v>
      </c>
      <c r="I411" s="12">
        <f>단가대비표!V77</f>
        <v>0</v>
      </c>
      <c r="J411" s="13">
        <f t="shared" si="63"/>
        <v>0</v>
      </c>
      <c r="K411" s="12">
        <f t="shared" si="64"/>
        <v>0</v>
      </c>
      <c r="L411" s="13">
        <f t="shared" si="65"/>
        <v>0</v>
      </c>
      <c r="M411" s="8" t="s">
        <v>52</v>
      </c>
      <c r="N411" s="2" t="s">
        <v>933</v>
      </c>
      <c r="O411" s="2" t="s">
        <v>778</v>
      </c>
      <c r="P411" s="2" t="s">
        <v>64</v>
      </c>
      <c r="Q411" s="2" t="s">
        <v>64</v>
      </c>
      <c r="R411" s="2" t="s">
        <v>63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52</v>
      </c>
      <c r="AW411" s="2" t="s">
        <v>946</v>
      </c>
      <c r="AX411" s="2" t="s">
        <v>52</v>
      </c>
      <c r="AY411" s="2" t="s">
        <v>52</v>
      </c>
    </row>
    <row r="412" spans="1:51" ht="30" customHeight="1">
      <c r="A412" s="8" t="s">
        <v>780</v>
      </c>
      <c r="B412" s="8" t="s">
        <v>323</v>
      </c>
      <c r="C412" s="8" t="s">
        <v>324</v>
      </c>
      <c r="D412" s="9">
        <v>2.18E-2</v>
      </c>
      <c r="E412" s="12">
        <f>단가대비표!O81</f>
        <v>0</v>
      </c>
      <c r="F412" s="13">
        <f t="shared" si="61"/>
        <v>0</v>
      </c>
      <c r="G412" s="12">
        <f>단가대비표!P81</f>
        <v>0</v>
      </c>
      <c r="H412" s="13">
        <f t="shared" si="62"/>
        <v>0</v>
      </c>
      <c r="I412" s="12">
        <f>단가대비표!V81</f>
        <v>0</v>
      </c>
      <c r="J412" s="13">
        <f t="shared" si="63"/>
        <v>0</v>
      </c>
      <c r="K412" s="12">
        <f t="shared" si="64"/>
        <v>0</v>
      </c>
      <c r="L412" s="13">
        <f t="shared" si="65"/>
        <v>0</v>
      </c>
      <c r="M412" s="8" t="s">
        <v>52</v>
      </c>
      <c r="N412" s="2" t="s">
        <v>933</v>
      </c>
      <c r="O412" s="2" t="s">
        <v>781</v>
      </c>
      <c r="P412" s="2" t="s">
        <v>64</v>
      </c>
      <c r="Q412" s="2" t="s">
        <v>64</v>
      </c>
      <c r="R412" s="2" t="s">
        <v>63</v>
      </c>
      <c r="S412" s="3"/>
      <c r="T412" s="3"/>
      <c r="U412" s="3"/>
      <c r="V412" s="3">
        <v>1</v>
      </c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52</v>
      </c>
      <c r="AW412" s="2" t="s">
        <v>947</v>
      </c>
      <c r="AX412" s="2" t="s">
        <v>52</v>
      </c>
      <c r="AY412" s="2" t="s">
        <v>52</v>
      </c>
    </row>
    <row r="413" spans="1:51" ht="30" customHeight="1">
      <c r="A413" s="8" t="s">
        <v>327</v>
      </c>
      <c r="B413" s="8" t="s">
        <v>323</v>
      </c>
      <c r="C413" s="8" t="s">
        <v>324</v>
      </c>
      <c r="D413" s="9">
        <v>5.5999999999999995E-4</v>
      </c>
      <c r="E413" s="12">
        <f>단가대비표!O78</f>
        <v>0</v>
      </c>
      <c r="F413" s="13">
        <f t="shared" si="61"/>
        <v>0</v>
      </c>
      <c r="G413" s="12">
        <f>단가대비표!P78</f>
        <v>0</v>
      </c>
      <c r="H413" s="13">
        <f t="shared" si="62"/>
        <v>0</v>
      </c>
      <c r="I413" s="12">
        <f>단가대비표!V78</f>
        <v>0</v>
      </c>
      <c r="J413" s="13">
        <f t="shared" si="63"/>
        <v>0</v>
      </c>
      <c r="K413" s="12">
        <f t="shared" si="64"/>
        <v>0</v>
      </c>
      <c r="L413" s="13">
        <f t="shared" si="65"/>
        <v>0</v>
      </c>
      <c r="M413" s="8" t="s">
        <v>52</v>
      </c>
      <c r="N413" s="2" t="s">
        <v>933</v>
      </c>
      <c r="O413" s="2" t="s">
        <v>328</v>
      </c>
      <c r="P413" s="2" t="s">
        <v>64</v>
      </c>
      <c r="Q413" s="2" t="s">
        <v>64</v>
      </c>
      <c r="R413" s="2" t="s">
        <v>63</v>
      </c>
      <c r="S413" s="3"/>
      <c r="T413" s="3"/>
      <c r="U413" s="3"/>
      <c r="V413" s="3">
        <v>1</v>
      </c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2" t="s">
        <v>52</v>
      </c>
      <c r="AW413" s="2" t="s">
        <v>948</v>
      </c>
      <c r="AX413" s="2" t="s">
        <v>52</v>
      </c>
      <c r="AY413" s="2" t="s">
        <v>52</v>
      </c>
    </row>
    <row r="414" spans="1:51" ht="30" customHeight="1">
      <c r="A414" s="8" t="s">
        <v>784</v>
      </c>
      <c r="B414" s="8" t="s">
        <v>323</v>
      </c>
      <c r="C414" s="8" t="s">
        <v>324</v>
      </c>
      <c r="D414" s="9">
        <v>2.2100000000000002E-3</v>
      </c>
      <c r="E414" s="12">
        <f>단가대비표!O83</f>
        <v>0</v>
      </c>
      <c r="F414" s="13">
        <f t="shared" si="61"/>
        <v>0</v>
      </c>
      <c r="G414" s="12">
        <f>단가대비표!P83</f>
        <v>0</v>
      </c>
      <c r="H414" s="13">
        <f t="shared" si="62"/>
        <v>0</v>
      </c>
      <c r="I414" s="12">
        <f>단가대비표!V83</f>
        <v>0</v>
      </c>
      <c r="J414" s="13">
        <f t="shared" si="63"/>
        <v>0</v>
      </c>
      <c r="K414" s="12">
        <f t="shared" si="64"/>
        <v>0</v>
      </c>
      <c r="L414" s="13">
        <f t="shared" si="65"/>
        <v>0</v>
      </c>
      <c r="M414" s="8" t="s">
        <v>52</v>
      </c>
      <c r="N414" s="2" t="s">
        <v>933</v>
      </c>
      <c r="O414" s="2" t="s">
        <v>785</v>
      </c>
      <c r="P414" s="2" t="s">
        <v>64</v>
      </c>
      <c r="Q414" s="2" t="s">
        <v>64</v>
      </c>
      <c r="R414" s="2" t="s">
        <v>63</v>
      </c>
      <c r="S414" s="3"/>
      <c r="T414" s="3"/>
      <c r="U414" s="3"/>
      <c r="V414" s="3">
        <v>1</v>
      </c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2" t="s">
        <v>52</v>
      </c>
      <c r="AW414" s="2" t="s">
        <v>949</v>
      </c>
      <c r="AX414" s="2" t="s">
        <v>52</v>
      </c>
      <c r="AY414" s="2" t="s">
        <v>52</v>
      </c>
    </row>
    <row r="415" spans="1:51" ht="30" customHeight="1">
      <c r="A415" s="8" t="s">
        <v>787</v>
      </c>
      <c r="B415" s="8" t="s">
        <v>323</v>
      </c>
      <c r="C415" s="8" t="s">
        <v>324</v>
      </c>
      <c r="D415" s="9">
        <v>6.3000000000000003E-4</v>
      </c>
      <c r="E415" s="12">
        <f>단가대비표!O79</f>
        <v>0</v>
      </c>
      <c r="F415" s="13">
        <f t="shared" si="61"/>
        <v>0</v>
      </c>
      <c r="G415" s="12">
        <f>단가대비표!P79</f>
        <v>0</v>
      </c>
      <c r="H415" s="13">
        <f t="shared" si="62"/>
        <v>0</v>
      </c>
      <c r="I415" s="12">
        <f>단가대비표!V79</f>
        <v>0</v>
      </c>
      <c r="J415" s="13">
        <f t="shared" si="63"/>
        <v>0</v>
      </c>
      <c r="K415" s="12">
        <f t="shared" si="64"/>
        <v>0</v>
      </c>
      <c r="L415" s="13">
        <f t="shared" si="65"/>
        <v>0</v>
      </c>
      <c r="M415" s="8" t="s">
        <v>52</v>
      </c>
      <c r="N415" s="2" t="s">
        <v>933</v>
      </c>
      <c r="O415" s="2" t="s">
        <v>788</v>
      </c>
      <c r="P415" s="2" t="s">
        <v>64</v>
      </c>
      <c r="Q415" s="2" t="s">
        <v>64</v>
      </c>
      <c r="R415" s="2" t="s">
        <v>63</v>
      </c>
      <c r="S415" s="3"/>
      <c r="T415" s="3"/>
      <c r="U415" s="3"/>
      <c r="V415" s="3">
        <v>1</v>
      </c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950</v>
      </c>
      <c r="AX415" s="2" t="s">
        <v>52</v>
      </c>
      <c r="AY415" s="2" t="s">
        <v>52</v>
      </c>
    </row>
    <row r="416" spans="1:51" ht="30" customHeight="1">
      <c r="A416" s="8" t="s">
        <v>330</v>
      </c>
      <c r="B416" s="8" t="s">
        <v>563</v>
      </c>
      <c r="C416" s="8" t="s">
        <v>332</v>
      </c>
      <c r="D416" s="9">
        <v>1</v>
      </c>
      <c r="E416" s="12">
        <v>0</v>
      </c>
      <c r="F416" s="13">
        <f t="shared" si="61"/>
        <v>0</v>
      </c>
      <c r="G416" s="12">
        <v>0</v>
      </c>
      <c r="H416" s="13">
        <f t="shared" si="62"/>
        <v>0</v>
      </c>
      <c r="I416" s="12">
        <f>TRUNC(SUMIF(V407:V416, RIGHTB(O416, 1), H407:H416)*U416, 2)</f>
        <v>0</v>
      </c>
      <c r="J416" s="13">
        <f t="shared" si="63"/>
        <v>0</v>
      </c>
      <c r="K416" s="12">
        <f t="shared" si="64"/>
        <v>0</v>
      </c>
      <c r="L416" s="13">
        <f t="shared" si="65"/>
        <v>0</v>
      </c>
      <c r="M416" s="8" t="s">
        <v>52</v>
      </c>
      <c r="N416" s="2" t="s">
        <v>933</v>
      </c>
      <c r="O416" s="2" t="s">
        <v>333</v>
      </c>
      <c r="P416" s="2" t="s">
        <v>64</v>
      </c>
      <c r="Q416" s="2" t="s">
        <v>64</v>
      </c>
      <c r="R416" s="2" t="s">
        <v>64</v>
      </c>
      <c r="S416" s="3">
        <v>1</v>
      </c>
      <c r="T416" s="3">
        <v>2</v>
      </c>
      <c r="U416" s="3">
        <v>0.03</v>
      </c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52</v>
      </c>
      <c r="AW416" s="2" t="s">
        <v>951</v>
      </c>
      <c r="AX416" s="2" t="s">
        <v>52</v>
      </c>
      <c r="AY416" s="2" t="s">
        <v>52</v>
      </c>
    </row>
    <row r="417" spans="1:51" ht="30" customHeight="1">
      <c r="A417" s="8" t="s">
        <v>347</v>
      </c>
      <c r="B417" s="8" t="s">
        <v>52</v>
      </c>
      <c r="C417" s="8" t="s">
        <v>52</v>
      </c>
      <c r="D417" s="9"/>
      <c r="E417" s="12"/>
      <c r="F417" s="13">
        <f>TRUNC(SUMIF(N407:N416, N406, F407:F416),0)</f>
        <v>0</v>
      </c>
      <c r="G417" s="12"/>
      <c r="H417" s="13">
        <f>TRUNC(SUMIF(N407:N416, N406, H407:H416),0)</f>
        <v>0</v>
      </c>
      <c r="I417" s="12"/>
      <c r="J417" s="13">
        <f>TRUNC(SUMIF(N407:N416, N406, J407:J416),0)</f>
        <v>0</v>
      </c>
      <c r="K417" s="12"/>
      <c r="L417" s="13">
        <f>F417+H417+J417</f>
        <v>0</v>
      </c>
      <c r="M417" s="8" t="s">
        <v>52</v>
      </c>
      <c r="N417" s="2" t="s">
        <v>72</v>
      </c>
      <c r="O417" s="2" t="s">
        <v>72</v>
      </c>
      <c r="P417" s="2" t="s">
        <v>52</v>
      </c>
      <c r="Q417" s="2" t="s">
        <v>52</v>
      </c>
      <c r="R417" s="2" t="s">
        <v>52</v>
      </c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52</v>
      </c>
      <c r="AX417" s="2" t="s">
        <v>52</v>
      </c>
      <c r="AY417" s="2" t="s">
        <v>52</v>
      </c>
    </row>
    <row r="418" spans="1:51" ht="30" customHeight="1">
      <c r="A418" s="9"/>
      <c r="B418" s="9"/>
      <c r="C418" s="9"/>
      <c r="D418" s="9"/>
      <c r="E418" s="12"/>
      <c r="F418" s="13"/>
      <c r="G418" s="12"/>
      <c r="H418" s="13"/>
      <c r="I418" s="12"/>
      <c r="J418" s="13"/>
      <c r="K418" s="12"/>
      <c r="L418" s="13"/>
      <c r="M418" s="9"/>
    </row>
    <row r="419" spans="1:51" ht="30" customHeight="1">
      <c r="A419" s="108" t="s">
        <v>952</v>
      </c>
      <c r="B419" s="108"/>
      <c r="C419" s="108"/>
      <c r="D419" s="108"/>
      <c r="E419" s="109"/>
      <c r="F419" s="110"/>
      <c r="G419" s="109"/>
      <c r="H419" s="110"/>
      <c r="I419" s="109"/>
      <c r="J419" s="110"/>
      <c r="K419" s="109"/>
      <c r="L419" s="110"/>
      <c r="M419" s="108"/>
      <c r="N419" s="1" t="s">
        <v>936</v>
      </c>
    </row>
    <row r="420" spans="1:51" ht="30" customHeight="1">
      <c r="A420" s="8" t="s">
        <v>939</v>
      </c>
      <c r="B420" s="8" t="s">
        <v>940</v>
      </c>
      <c r="C420" s="8" t="s">
        <v>478</v>
      </c>
      <c r="D420" s="9">
        <v>2.7699999999999999E-3</v>
      </c>
      <c r="E420" s="12">
        <f>단가대비표!O18</f>
        <v>0</v>
      </c>
      <c r="F420" s="13">
        <f t="shared" ref="F420:F429" si="66">TRUNC(E420*D420,1)</f>
        <v>0</v>
      </c>
      <c r="G420" s="12">
        <f>단가대비표!P18</f>
        <v>0</v>
      </c>
      <c r="H420" s="13">
        <f t="shared" ref="H420:H429" si="67">TRUNC(G420*D420,1)</f>
        <v>0</v>
      </c>
      <c r="I420" s="12">
        <f>단가대비표!V18</f>
        <v>0</v>
      </c>
      <c r="J420" s="13">
        <f t="shared" ref="J420:J429" si="68">TRUNC(I420*D420,1)</f>
        <v>0</v>
      </c>
      <c r="K420" s="12">
        <f t="shared" ref="K420:K429" si="69">TRUNC(E420+G420+I420,1)</f>
        <v>0</v>
      </c>
      <c r="L420" s="13">
        <f t="shared" ref="L420:L429" si="70">TRUNC(F420+H420+J420,1)</f>
        <v>0</v>
      </c>
      <c r="M420" s="8" t="s">
        <v>52</v>
      </c>
      <c r="N420" s="2" t="s">
        <v>936</v>
      </c>
      <c r="O420" s="2" t="s">
        <v>941</v>
      </c>
      <c r="P420" s="2" t="s">
        <v>64</v>
      </c>
      <c r="Q420" s="2" t="s">
        <v>64</v>
      </c>
      <c r="R420" s="2" t="s">
        <v>63</v>
      </c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52</v>
      </c>
      <c r="AW420" s="2" t="s">
        <v>953</v>
      </c>
      <c r="AX420" s="2" t="s">
        <v>52</v>
      </c>
      <c r="AY420" s="2" t="s">
        <v>52</v>
      </c>
    </row>
    <row r="421" spans="1:51" ht="30" customHeight="1">
      <c r="A421" s="8" t="s">
        <v>761</v>
      </c>
      <c r="B421" s="8" t="s">
        <v>762</v>
      </c>
      <c r="C421" s="8" t="s">
        <v>607</v>
      </c>
      <c r="D421" s="9">
        <v>0.94499999999999995</v>
      </c>
      <c r="E421" s="12">
        <f>단가대비표!O14</f>
        <v>0</v>
      </c>
      <c r="F421" s="13">
        <f t="shared" si="66"/>
        <v>0</v>
      </c>
      <c r="G421" s="12">
        <f>단가대비표!P14</f>
        <v>0</v>
      </c>
      <c r="H421" s="13">
        <f t="shared" si="67"/>
        <v>0</v>
      </c>
      <c r="I421" s="12">
        <f>단가대비표!V14</f>
        <v>0</v>
      </c>
      <c r="J421" s="13">
        <f t="shared" si="68"/>
        <v>0</v>
      </c>
      <c r="K421" s="12">
        <f t="shared" si="69"/>
        <v>0</v>
      </c>
      <c r="L421" s="13">
        <f t="shared" si="70"/>
        <v>0</v>
      </c>
      <c r="M421" s="8" t="s">
        <v>763</v>
      </c>
      <c r="N421" s="2" t="s">
        <v>936</v>
      </c>
      <c r="O421" s="2" t="s">
        <v>764</v>
      </c>
      <c r="P421" s="2" t="s">
        <v>64</v>
      </c>
      <c r="Q421" s="2" t="s">
        <v>64</v>
      </c>
      <c r="R421" s="2" t="s">
        <v>63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954</v>
      </c>
      <c r="AX421" s="2" t="s">
        <v>52</v>
      </c>
      <c r="AY421" s="2" t="s">
        <v>52</v>
      </c>
    </row>
    <row r="422" spans="1:51" ht="30" customHeight="1">
      <c r="A422" s="8" t="s">
        <v>766</v>
      </c>
      <c r="B422" s="8" t="s">
        <v>767</v>
      </c>
      <c r="C422" s="8" t="s">
        <v>478</v>
      </c>
      <c r="D422" s="9">
        <v>4.0000000000000002E-4</v>
      </c>
      <c r="E422" s="12">
        <f>단가대비표!O16</f>
        <v>0</v>
      </c>
      <c r="F422" s="13">
        <f t="shared" si="66"/>
        <v>0</v>
      </c>
      <c r="G422" s="12">
        <f>단가대비표!P16</f>
        <v>0</v>
      </c>
      <c r="H422" s="13">
        <f t="shared" si="67"/>
        <v>0</v>
      </c>
      <c r="I422" s="12">
        <f>단가대비표!V16</f>
        <v>0</v>
      </c>
      <c r="J422" s="13">
        <f t="shared" si="68"/>
        <v>0</v>
      </c>
      <c r="K422" s="12">
        <f t="shared" si="69"/>
        <v>0</v>
      </c>
      <c r="L422" s="13">
        <f t="shared" si="70"/>
        <v>0</v>
      </c>
      <c r="M422" s="8" t="s">
        <v>52</v>
      </c>
      <c r="N422" s="2" t="s">
        <v>936</v>
      </c>
      <c r="O422" s="2" t="s">
        <v>768</v>
      </c>
      <c r="P422" s="2" t="s">
        <v>64</v>
      </c>
      <c r="Q422" s="2" t="s">
        <v>64</v>
      </c>
      <c r="R422" s="2" t="s">
        <v>63</v>
      </c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52</v>
      </c>
      <c r="AW422" s="2" t="s">
        <v>955</v>
      </c>
      <c r="AX422" s="2" t="s">
        <v>52</v>
      </c>
      <c r="AY422" s="2" t="s">
        <v>52</v>
      </c>
    </row>
    <row r="423" spans="1:51" ht="30" customHeight="1">
      <c r="A423" s="8" t="s">
        <v>770</v>
      </c>
      <c r="B423" s="8" t="s">
        <v>771</v>
      </c>
      <c r="C423" s="8" t="s">
        <v>337</v>
      </c>
      <c r="D423" s="9">
        <v>3.1199999999999999E-3</v>
      </c>
      <c r="E423" s="12">
        <f>일위대가목록!E47</f>
        <v>0</v>
      </c>
      <c r="F423" s="13">
        <f t="shared" si="66"/>
        <v>0</v>
      </c>
      <c r="G423" s="12">
        <f>일위대가목록!F47</f>
        <v>0</v>
      </c>
      <c r="H423" s="13">
        <f t="shared" si="67"/>
        <v>0</v>
      </c>
      <c r="I423" s="12">
        <f>일위대가목록!G47</f>
        <v>0</v>
      </c>
      <c r="J423" s="13">
        <f t="shared" si="68"/>
        <v>0</v>
      </c>
      <c r="K423" s="12">
        <f t="shared" si="69"/>
        <v>0</v>
      </c>
      <c r="L423" s="13">
        <f t="shared" si="70"/>
        <v>0</v>
      </c>
      <c r="M423" s="8" t="s">
        <v>772</v>
      </c>
      <c r="N423" s="2" t="s">
        <v>936</v>
      </c>
      <c r="O423" s="2" t="s">
        <v>773</v>
      </c>
      <c r="P423" s="2" t="s">
        <v>63</v>
      </c>
      <c r="Q423" s="2" t="s">
        <v>64</v>
      </c>
      <c r="R423" s="2" t="s">
        <v>64</v>
      </c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2" t="s">
        <v>52</v>
      </c>
      <c r="AW423" s="2" t="s">
        <v>956</v>
      </c>
      <c r="AX423" s="2" t="s">
        <v>52</v>
      </c>
      <c r="AY423" s="2" t="s">
        <v>52</v>
      </c>
    </row>
    <row r="424" spans="1:51" ht="30" customHeight="1">
      <c r="A424" s="8" t="s">
        <v>775</v>
      </c>
      <c r="B424" s="8" t="s">
        <v>776</v>
      </c>
      <c r="C424" s="8" t="s">
        <v>777</v>
      </c>
      <c r="D424" s="9">
        <v>1.89E-2</v>
      </c>
      <c r="E424" s="12">
        <f>단가대비표!O77</f>
        <v>0</v>
      </c>
      <c r="F424" s="13">
        <f t="shared" si="66"/>
        <v>0</v>
      </c>
      <c r="G424" s="12">
        <f>단가대비표!P77</f>
        <v>0</v>
      </c>
      <c r="H424" s="13">
        <f t="shared" si="67"/>
        <v>0</v>
      </c>
      <c r="I424" s="12">
        <f>단가대비표!V77</f>
        <v>0</v>
      </c>
      <c r="J424" s="13">
        <f t="shared" si="68"/>
        <v>0</v>
      </c>
      <c r="K424" s="12">
        <f t="shared" si="69"/>
        <v>0</v>
      </c>
      <c r="L424" s="13">
        <f t="shared" si="70"/>
        <v>0</v>
      </c>
      <c r="M424" s="8" t="s">
        <v>52</v>
      </c>
      <c r="N424" s="2" t="s">
        <v>936</v>
      </c>
      <c r="O424" s="2" t="s">
        <v>778</v>
      </c>
      <c r="P424" s="2" t="s">
        <v>64</v>
      </c>
      <c r="Q424" s="2" t="s">
        <v>64</v>
      </c>
      <c r="R424" s="2" t="s">
        <v>63</v>
      </c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2" t="s">
        <v>52</v>
      </c>
      <c r="AW424" s="2" t="s">
        <v>957</v>
      </c>
      <c r="AX424" s="2" t="s">
        <v>52</v>
      </c>
      <c r="AY424" s="2" t="s">
        <v>52</v>
      </c>
    </row>
    <row r="425" spans="1:51" ht="30" customHeight="1">
      <c r="A425" s="8" t="s">
        <v>780</v>
      </c>
      <c r="B425" s="8" t="s">
        <v>323</v>
      </c>
      <c r="C425" s="8" t="s">
        <v>324</v>
      </c>
      <c r="D425" s="9">
        <v>5.8500000000000002E-3</v>
      </c>
      <c r="E425" s="12">
        <f>단가대비표!O81</f>
        <v>0</v>
      </c>
      <c r="F425" s="13">
        <f t="shared" si="66"/>
        <v>0</v>
      </c>
      <c r="G425" s="12">
        <f>단가대비표!P81</f>
        <v>0</v>
      </c>
      <c r="H425" s="13">
        <f t="shared" si="67"/>
        <v>0</v>
      </c>
      <c r="I425" s="12">
        <f>단가대비표!V81</f>
        <v>0</v>
      </c>
      <c r="J425" s="13">
        <f t="shared" si="68"/>
        <v>0</v>
      </c>
      <c r="K425" s="12">
        <f t="shared" si="69"/>
        <v>0</v>
      </c>
      <c r="L425" s="13">
        <f t="shared" si="70"/>
        <v>0</v>
      </c>
      <c r="M425" s="8" t="s">
        <v>52</v>
      </c>
      <c r="N425" s="2" t="s">
        <v>936</v>
      </c>
      <c r="O425" s="2" t="s">
        <v>781</v>
      </c>
      <c r="P425" s="2" t="s">
        <v>64</v>
      </c>
      <c r="Q425" s="2" t="s">
        <v>64</v>
      </c>
      <c r="R425" s="2" t="s">
        <v>63</v>
      </c>
      <c r="S425" s="3"/>
      <c r="T425" s="3"/>
      <c r="U425" s="3"/>
      <c r="V425" s="3">
        <v>1</v>
      </c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2" t="s">
        <v>52</v>
      </c>
      <c r="AW425" s="2" t="s">
        <v>958</v>
      </c>
      <c r="AX425" s="2" t="s">
        <v>52</v>
      </c>
      <c r="AY425" s="2" t="s">
        <v>52</v>
      </c>
    </row>
    <row r="426" spans="1:51" ht="30" customHeight="1">
      <c r="A426" s="8" t="s">
        <v>327</v>
      </c>
      <c r="B426" s="8" t="s">
        <v>323</v>
      </c>
      <c r="C426" s="8" t="s">
        <v>324</v>
      </c>
      <c r="D426" s="9">
        <v>1E-4</v>
      </c>
      <c r="E426" s="12">
        <f>단가대비표!O78</f>
        <v>0</v>
      </c>
      <c r="F426" s="13">
        <f t="shared" si="66"/>
        <v>0</v>
      </c>
      <c r="G426" s="12">
        <f>단가대비표!P78</f>
        <v>0</v>
      </c>
      <c r="H426" s="13">
        <f t="shared" si="67"/>
        <v>0</v>
      </c>
      <c r="I426" s="12">
        <f>단가대비표!V78</f>
        <v>0</v>
      </c>
      <c r="J426" s="13">
        <f t="shared" si="68"/>
        <v>0</v>
      </c>
      <c r="K426" s="12">
        <f t="shared" si="69"/>
        <v>0</v>
      </c>
      <c r="L426" s="13">
        <f t="shared" si="70"/>
        <v>0</v>
      </c>
      <c r="M426" s="8" t="s">
        <v>52</v>
      </c>
      <c r="N426" s="2" t="s">
        <v>936</v>
      </c>
      <c r="O426" s="2" t="s">
        <v>328</v>
      </c>
      <c r="P426" s="2" t="s">
        <v>64</v>
      </c>
      <c r="Q426" s="2" t="s">
        <v>64</v>
      </c>
      <c r="R426" s="2" t="s">
        <v>63</v>
      </c>
      <c r="S426" s="3"/>
      <c r="T426" s="3"/>
      <c r="U426" s="3"/>
      <c r="V426" s="3">
        <v>1</v>
      </c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959</v>
      </c>
      <c r="AX426" s="2" t="s">
        <v>52</v>
      </c>
      <c r="AY426" s="2" t="s">
        <v>52</v>
      </c>
    </row>
    <row r="427" spans="1:51" ht="30" customHeight="1">
      <c r="A427" s="8" t="s">
        <v>784</v>
      </c>
      <c r="B427" s="8" t="s">
        <v>323</v>
      </c>
      <c r="C427" s="8" t="s">
        <v>324</v>
      </c>
      <c r="D427" s="9">
        <v>3.8999999999999999E-4</v>
      </c>
      <c r="E427" s="12">
        <f>단가대비표!O83</f>
        <v>0</v>
      </c>
      <c r="F427" s="13">
        <f t="shared" si="66"/>
        <v>0</v>
      </c>
      <c r="G427" s="12">
        <f>단가대비표!P83</f>
        <v>0</v>
      </c>
      <c r="H427" s="13">
        <f t="shared" si="67"/>
        <v>0</v>
      </c>
      <c r="I427" s="12">
        <f>단가대비표!V83</f>
        <v>0</v>
      </c>
      <c r="J427" s="13">
        <f t="shared" si="68"/>
        <v>0</v>
      </c>
      <c r="K427" s="12">
        <f t="shared" si="69"/>
        <v>0</v>
      </c>
      <c r="L427" s="13">
        <f t="shared" si="70"/>
        <v>0</v>
      </c>
      <c r="M427" s="8" t="s">
        <v>52</v>
      </c>
      <c r="N427" s="2" t="s">
        <v>936</v>
      </c>
      <c r="O427" s="2" t="s">
        <v>785</v>
      </c>
      <c r="P427" s="2" t="s">
        <v>64</v>
      </c>
      <c r="Q427" s="2" t="s">
        <v>64</v>
      </c>
      <c r="R427" s="2" t="s">
        <v>63</v>
      </c>
      <c r="S427" s="3"/>
      <c r="T427" s="3"/>
      <c r="U427" s="3"/>
      <c r="V427" s="3">
        <v>1</v>
      </c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960</v>
      </c>
      <c r="AX427" s="2" t="s">
        <v>52</v>
      </c>
      <c r="AY427" s="2" t="s">
        <v>52</v>
      </c>
    </row>
    <row r="428" spans="1:51" ht="30" customHeight="1">
      <c r="A428" s="8" t="s">
        <v>787</v>
      </c>
      <c r="B428" s="8" t="s">
        <v>323</v>
      </c>
      <c r="C428" s="8" t="s">
        <v>324</v>
      </c>
      <c r="D428" s="9">
        <v>1.1E-4</v>
      </c>
      <c r="E428" s="12">
        <f>단가대비표!O79</f>
        <v>0</v>
      </c>
      <c r="F428" s="13">
        <f t="shared" si="66"/>
        <v>0</v>
      </c>
      <c r="G428" s="12">
        <f>단가대비표!P79</f>
        <v>0</v>
      </c>
      <c r="H428" s="13">
        <f t="shared" si="67"/>
        <v>0</v>
      </c>
      <c r="I428" s="12">
        <f>단가대비표!V79</f>
        <v>0</v>
      </c>
      <c r="J428" s="13">
        <f t="shared" si="68"/>
        <v>0</v>
      </c>
      <c r="K428" s="12">
        <f t="shared" si="69"/>
        <v>0</v>
      </c>
      <c r="L428" s="13">
        <f t="shared" si="70"/>
        <v>0</v>
      </c>
      <c r="M428" s="8" t="s">
        <v>52</v>
      </c>
      <c r="N428" s="2" t="s">
        <v>936</v>
      </c>
      <c r="O428" s="2" t="s">
        <v>788</v>
      </c>
      <c r="P428" s="2" t="s">
        <v>64</v>
      </c>
      <c r="Q428" s="2" t="s">
        <v>64</v>
      </c>
      <c r="R428" s="2" t="s">
        <v>63</v>
      </c>
      <c r="S428" s="3"/>
      <c r="T428" s="3"/>
      <c r="U428" s="3"/>
      <c r="V428" s="3">
        <v>1</v>
      </c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52</v>
      </c>
      <c r="AW428" s="2" t="s">
        <v>961</v>
      </c>
      <c r="AX428" s="2" t="s">
        <v>52</v>
      </c>
      <c r="AY428" s="2" t="s">
        <v>52</v>
      </c>
    </row>
    <row r="429" spans="1:51" ht="30" customHeight="1">
      <c r="A429" s="8" t="s">
        <v>330</v>
      </c>
      <c r="B429" s="8" t="s">
        <v>563</v>
      </c>
      <c r="C429" s="8" t="s">
        <v>332</v>
      </c>
      <c r="D429" s="9">
        <v>1</v>
      </c>
      <c r="E429" s="12">
        <v>0</v>
      </c>
      <c r="F429" s="13">
        <f t="shared" si="66"/>
        <v>0</v>
      </c>
      <c r="G429" s="12">
        <v>0</v>
      </c>
      <c r="H429" s="13">
        <f t="shared" si="67"/>
        <v>0</v>
      </c>
      <c r="I429" s="12">
        <f>TRUNC(SUMIF(V420:V429, RIGHTB(O429, 1), H420:H429)*U429, 2)</f>
        <v>0</v>
      </c>
      <c r="J429" s="13">
        <f t="shared" si="68"/>
        <v>0</v>
      </c>
      <c r="K429" s="12">
        <f t="shared" si="69"/>
        <v>0</v>
      </c>
      <c r="L429" s="13">
        <f t="shared" si="70"/>
        <v>0</v>
      </c>
      <c r="M429" s="8" t="s">
        <v>52</v>
      </c>
      <c r="N429" s="2" t="s">
        <v>936</v>
      </c>
      <c r="O429" s="2" t="s">
        <v>333</v>
      </c>
      <c r="P429" s="2" t="s">
        <v>64</v>
      </c>
      <c r="Q429" s="2" t="s">
        <v>64</v>
      </c>
      <c r="R429" s="2" t="s">
        <v>64</v>
      </c>
      <c r="S429" s="3">
        <v>1</v>
      </c>
      <c r="T429" s="3">
        <v>2</v>
      </c>
      <c r="U429" s="3">
        <v>0.03</v>
      </c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2" t="s">
        <v>52</v>
      </c>
      <c r="AW429" s="2" t="s">
        <v>962</v>
      </c>
      <c r="AX429" s="2" t="s">
        <v>52</v>
      </c>
      <c r="AY429" s="2" t="s">
        <v>52</v>
      </c>
    </row>
    <row r="430" spans="1:51" ht="30" customHeight="1">
      <c r="A430" s="8" t="s">
        <v>347</v>
      </c>
      <c r="B430" s="8" t="s">
        <v>52</v>
      </c>
      <c r="C430" s="8" t="s">
        <v>52</v>
      </c>
      <c r="D430" s="9"/>
      <c r="E430" s="12"/>
      <c r="F430" s="13">
        <f>TRUNC(SUMIF(N420:N429, N419, F420:F429),0)</f>
        <v>0</v>
      </c>
      <c r="G430" s="12"/>
      <c r="H430" s="13">
        <f>TRUNC(SUMIF(N420:N429, N419, H420:H429),0)</f>
        <v>0</v>
      </c>
      <c r="I430" s="12"/>
      <c r="J430" s="13">
        <f>TRUNC(SUMIF(N420:N429, N419, J420:J429),0)</f>
        <v>0</v>
      </c>
      <c r="K430" s="12"/>
      <c r="L430" s="13">
        <f>F430+H430+J430</f>
        <v>0</v>
      </c>
      <c r="M430" s="8" t="s">
        <v>52</v>
      </c>
      <c r="N430" s="2" t="s">
        <v>72</v>
      </c>
      <c r="O430" s="2" t="s">
        <v>72</v>
      </c>
      <c r="P430" s="2" t="s">
        <v>52</v>
      </c>
      <c r="Q430" s="2" t="s">
        <v>52</v>
      </c>
      <c r="R430" s="2" t="s">
        <v>52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52</v>
      </c>
      <c r="AW430" s="2" t="s">
        <v>52</v>
      </c>
      <c r="AX430" s="2" t="s">
        <v>52</v>
      </c>
      <c r="AY430" s="2" t="s">
        <v>52</v>
      </c>
    </row>
    <row r="431" spans="1:51" ht="30" customHeight="1">
      <c r="A431" s="9"/>
      <c r="B431" s="9"/>
      <c r="C431" s="9"/>
      <c r="D431" s="9"/>
      <c r="E431" s="12"/>
      <c r="F431" s="13"/>
      <c r="G431" s="12"/>
      <c r="H431" s="13"/>
      <c r="I431" s="12"/>
      <c r="J431" s="13"/>
      <c r="K431" s="12"/>
      <c r="L431" s="13"/>
      <c r="M431" s="9"/>
    </row>
    <row r="432" spans="1:51" ht="30" customHeight="1">
      <c r="A432" s="108" t="s">
        <v>963</v>
      </c>
      <c r="B432" s="108"/>
      <c r="C432" s="108"/>
      <c r="D432" s="108"/>
      <c r="E432" s="109"/>
      <c r="F432" s="110"/>
      <c r="G432" s="109"/>
      <c r="H432" s="110"/>
      <c r="I432" s="109"/>
      <c r="J432" s="110"/>
      <c r="K432" s="109"/>
      <c r="L432" s="110"/>
      <c r="M432" s="108"/>
      <c r="N432" s="1" t="s">
        <v>546</v>
      </c>
    </row>
    <row r="433" spans="1:51" ht="30" customHeight="1">
      <c r="A433" s="8" t="s">
        <v>596</v>
      </c>
      <c r="B433" s="8" t="s">
        <v>323</v>
      </c>
      <c r="C433" s="8" t="s">
        <v>324</v>
      </c>
      <c r="D433" s="9">
        <v>0.124</v>
      </c>
      <c r="E433" s="12">
        <f>단가대비표!O87</f>
        <v>0</v>
      </c>
      <c r="F433" s="13">
        <f>TRUNC(E433*D433,1)</f>
        <v>0</v>
      </c>
      <c r="G433" s="12">
        <f>단가대비표!P87</f>
        <v>0</v>
      </c>
      <c r="H433" s="13">
        <f>TRUNC(G433*D433,1)</f>
        <v>0</v>
      </c>
      <c r="I433" s="12">
        <f>단가대비표!V87</f>
        <v>0</v>
      </c>
      <c r="J433" s="13">
        <f>TRUNC(I433*D433,1)</f>
        <v>0</v>
      </c>
      <c r="K433" s="12">
        <f>TRUNC(E433+G433+I433,1)</f>
        <v>0</v>
      </c>
      <c r="L433" s="13">
        <f>TRUNC(F433+H433+J433,1)</f>
        <v>0</v>
      </c>
      <c r="M433" s="8" t="s">
        <v>52</v>
      </c>
      <c r="N433" s="2" t="s">
        <v>546</v>
      </c>
      <c r="O433" s="2" t="s">
        <v>597</v>
      </c>
      <c r="P433" s="2" t="s">
        <v>64</v>
      </c>
      <c r="Q433" s="2" t="s">
        <v>64</v>
      </c>
      <c r="R433" s="2" t="s">
        <v>63</v>
      </c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52</v>
      </c>
      <c r="AW433" s="2" t="s">
        <v>964</v>
      </c>
      <c r="AX433" s="2" t="s">
        <v>52</v>
      </c>
      <c r="AY433" s="2" t="s">
        <v>52</v>
      </c>
    </row>
    <row r="434" spans="1:51" ht="30" customHeight="1">
      <c r="A434" s="8" t="s">
        <v>327</v>
      </c>
      <c r="B434" s="8" t="s">
        <v>323</v>
      </c>
      <c r="C434" s="8" t="s">
        <v>324</v>
      </c>
      <c r="D434" s="9">
        <v>1.7000000000000001E-2</v>
      </c>
      <c r="E434" s="12">
        <f>단가대비표!O78</f>
        <v>0</v>
      </c>
      <c r="F434" s="13">
        <f>TRUNC(E434*D434,1)</f>
        <v>0</v>
      </c>
      <c r="G434" s="12">
        <f>단가대비표!P78</f>
        <v>0</v>
      </c>
      <c r="H434" s="13">
        <f>TRUNC(G434*D434,1)</f>
        <v>0</v>
      </c>
      <c r="I434" s="12">
        <f>단가대비표!V78</f>
        <v>0</v>
      </c>
      <c r="J434" s="13">
        <f>TRUNC(I434*D434,1)</f>
        <v>0</v>
      </c>
      <c r="K434" s="12">
        <f>TRUNC(E434+G434+I434,1)</f>
        <v>0</v>
      </c>
      <c r="L434" s="13">
        <f>TRUNC(F434+H434+J434,1)</f>
        <v>0</v>
      </c>
      <c r="M434" s="8" t="s">
        <v>52</v>
      </c>
      <c r="N434" s="2" t="s">
        <v>546</v>
      </c>
      <c r="O434" s="2" t="s">
        <v>328</v>
      </c>
      <c r="P434" s="2" t="s">
        <v>64</v>
      </c>
      <c r="Q434" s="2" t="s">
        <v>64</v>
      </c>
      <c r="R434" s="2" t="s">
        <v>63</v>
      </c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2" t="s">
        <v>52</v>
      </c>
      <c r="AW434" s="2" t="s">
        <v>965</v>
      </c>
      <c r="AX434" s="2" t="s">
        <v>52</v>
      </c>
      <c r="AY434" s="2" t="s">
        <v>52</v>
      </c>
    </row>
    <row r="435" spans="1:51" ht="30" customHeight="1">
      <c r="A435" s="8" t="s">
        <v>347</v>
      </c>
      <c r="B435" s="8" t="s">
        <v>52</v>
      </c>
      <c r="C435" s="8" t="s">
        <v>52</v>
      </c>
      <c r="D435" s="9"/>
      <c r="E435" s="12"/>
      <c r="F435" s="13">
        <f>TRUNC(SUMIF(N433:N434, N432, F433:F434),0)</f>
        <v>0</v>
      </c>
      <c r="G435" s="12"/>
      <c r="H435" s="13">
        <f>TRUNC(SUMIF(N433:N434, N432, H433:H434),0)</f>
        <v>0</v>
      </c>
      <c r="I435" s="12"/>
      <c r="J435" s="13">
        <f>TRUNC(SUMIF(N433:N434, N432, J433:J434),0)</f>
        <v>0</v>
      </c>
      <c r="K435" s="12"/>
      <c r="L435" s="13">
        <f>F435+H435+J435</f>
        <v>0</v>
      </c>
      <c r="M435" s="8" t="s">
        <v>52</v>
      </c>
      <c r="N435" s="2" t="s">
        <v>72</v>
      </c>
      <c r="O435" s="2" t="s">
        <v>72</v>
      </c>
      <c r="P435" s="2" t="s">
        <v>52</v>
      </c>
      <c r="Q435" s="2" t="s">
        <v>52</v>
      </c>
      <c r="R435" s="2" t="s">
        <v>52</v>
      </c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2" t="s">
        <v>52</v>
      </c>
      <c r="AW435" s="2" t="s">
        <v>52</v>
      </c>
      <c r="AX435" s="2" t="s">
        <v>52</v>
      </c>
      <c r="AY435" s="2" t="s">
        <v>52</v>
      </c>
    </row>
    <row r="436" spans="1:51" ht="30" customHeight="1">
      <c r="A436" s="9"/>
      <c r="B436" s="9"/>
      <c r="C436" s="9"/>
      <c r="D436" s="9"/>
      <c r="E436" s="12"/>
      <c r="F436" s="13"/>
      <c r="G436" s="12"/>
      <c r="H436" s="13"/>
      <c r="I436" s="12"/>
      <c r="J436" s="13"/>
      <c r="K436" s="12"/>
      <c r="L436" s="13"/>
      <c r="M436" s="9"/>
    </row>
    <row r="437" spans="1:51" ht="30" customHeight="1">
      <c r="A437" s="108" t="s">
        <v>966</v>
      </c>
      <c r="B437" s="108"/>
      <c r="C437" s="108"/>
      <c r="D437" s="108"/>
      <c r="E437" s="109"/>
      <c r="F437" s="110"/>
      <c r="G437" s="109"/>
      <c r="H437" s="110"/>
      <c r="I437" s="109"/>
      <c r="J437" s="110"/>
      <c r="K437" s="109"/>
      <c r="L437" s="110"/>
      <c r="M437" s="108"/>
      <c r="N437" s="1" t="s">
        <v>582</v>
      </c>
    </row>
    <row r="438" spans="1:51" ht="30" customHeight="1">
      <c r="A438" s="8" t="s">
        <v>738</v>
      </c>
      <c r="B438" s="8" t="s">
        <v>739</v>
      </c>
      <c r="C438" s="8" t="s">
        <v>77</v>
      </c>
      <c r="D438" s="9">
        <v>1</v>
      </c>
      <c r="E438" s="12">
        <f>일위대가목록!E45</f>
        <v>0</v>
      </c>
      <c r="F438" s="13">
        <f>TRUNC(E438*D438,1)</f>
        <v>0</v>
      </c>
      <c r="G438" s="12">
        <f>일위대가목록!F45</f>
        <v>0</v>
      </c>
      <c r="H438" s="13">
        <f>TRUNC(G438*D438,1)</f>
        <v>0</v>
      </c>
      <c r="I438" s="12">
        <f>일위대가목록!G45</f>
        <v>0</v>
      </c>
      <c r="J438" s="13">
        <f>TRUNC(I438*D438,1)</f>
        <v>0</v>
      </c>
      <c r="K438" s="12">
        <f>TRUNC(E438+G438+I438,1)</f>
        <v>0</v>
      </c>
      <c r="L438" s="13">
        <f>TRUNC(F438+H438+J438,1)</f>
        <v>0</v>
      </c>
      <c r="M438" s="8" t="s">
        <v>740</v>
      </c>
      <c r="N438" s="2" t="s">
        <v>582</v>
      </c>
      <c r="O438" s="2" t="s">
        <v>741</v>
      </c>
      <c r="P438" s="2" t="s">
        <v>63</v>
      </c>
      <c r="Q438" s="2" t="s">
        <v>64</v>
      </c>
      <c r="R438" s="2" t="s">
        <v>64</v>
      </c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2" t="s">
        <v>52</v>
      </c>
      <c r="AW438" s="2" t="s">
        <v>967</v>
      </c>
      <c r="AX438" s="2" t="s">
        <v>52</v>
      </c>
      <c r="AY438" s="2" t="s">
        <v>52</v>
      </c>
    </row>
    <row r="439" spans="1:51" ht="30" customHeight="1">
      <c r="A439" s="8" t="s">
        <v>347</v>
      </c>
      <c r="B439" s="8" t="s">
        <v>52</v>
      </c>
      <c r="C439" s="8" t="s">
        <v>52</v>
      </c>
      <c r="D439" s="9"/>
      <c r="E439" s="12"/>
      <c r="F439" s="13">
        <f>TRUNC(SUMIF(N438:N438, N437, F438:F438),0)</f>
        <v>0</v>
      </c>
      <c r="G439" s="12"/>
      <c r="H439" s="13">
        <f>TRUNC(SUMIF(N438:N438, N437, H438:H438),0)</f>
        <v>0</v>
      </c>
      <c r="I439" s="12"/>
      <c r="J439" s="13">
        <f>TRUNC(SUMIF(N438:N438, N437, J438:J438),0)</f>
        <v>0</v>
      </c>
      <c r="K439" s="12"/>
      <c r="L439" s="13">
        <f>F439+H439+J439</f>
        <v>0</v>
      </c>
      <c r="M439" s="8" t="s">
        <v>52</v>
      </c>
      <c r="N439" s="2" t="s">
        <v>72</v>
      </c>
      <c r="O439" s="2" t="s">
        <v>72</v>
      </c>
      <c r="P439" s="2" t="s">
        <v>52</v>
      </c>
      <c r="Q439" s="2" t="s">
        <v>52</v>
      </c>
      <c r="R439" s="2" t="s">
        <v>52</v>
      </c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2" t="s">
        <v>52</v>
      </c>
      <c r="AW439" s="2" t="s">
        <v>52</v>
      </c>
      <c r="AX439" s="2" t="s">
        <v>52</v>
      </c>
      <c r="AY439" s="2" t="s">
        <v>52</v>
      </c>
    </row>
    <row r="440" spans="1:51" ht="30" customHeight="1">
      <c r="A440" s="9"/>
      <c r="B440" s="9"/>
      <c r="C440" s="9"/>
      <c r="D440" s="9"/>
      <c r="E440" s="12"/>
      <c r="F440" s="13"/>
      <c r="G440" s="12"/>
      <c r="H440" s="13"/>
      <c r="I440" s="12"/>
      <c r="J440" s="13"/>
      <c r="K440" s="12"/>
      <c r="L440" s="13"/>
      <c r="M440" s="9"/>
    </row>
    <row r="441" spans="1:51" ht="30" customHeight="1">
      <c r="A441" s="108" t="s">
        <v>968</v>
      </c>
      <c r="B441" s="108"/>
      <c r="C441" s="108"/>
      <c r="D441" s="108"/>
      <c r="E441" s="109"/>
      <c r="F441" s="110"/>
      <c r="G441" s="109"/>
      <c r="H441" s="110"/>
      <c r="I441" s="109"/>
      <c r="J441" s="110"/>
      <c r="K441" s="109"/>
      <c r="L441" s="110"/>
      <c r="M441" s="108"/>
      <c r="N441" s="1" t="s">
        <v>587</v>
      </c>
    </row>
    <row r="442" spans="1:51" ht="30" customHeight="1">
      <c r="A442" s="8" t="s">
        <v>970</v>
      </c>
      <c r="B442" s="8" t="s">
        <v>971</v>
      </c>
      <c r="C442" s="8" t="s">
        <v>77</v>
      </c>
      <c r="D442" s="9">
        <v>1</v>
      </c>
      <c r="E442" s="12">
        <f>일위대가목록!E71</f>
        <v>0</v>
      </c>
      <c r="F442" s="13">
        <f>TRUNC(E442*D442,1)</f>
        <v>0</v>
      </c>
      <c r="G442" s="12">
        <f>일위대가목록!F71</f>
        <v>0</v>
      </c>
      <c r="H442" s="13">
        <f>TRUNC(G442*D442,1)</f>
        <v>0</v>
      </c>
      <c r="I442" s="12">
        <f>일위대가목록!G71</f>
        <v>0</v>
      </c>
      <c r="J442" s="13">
        <f>TRUNC(I442*D442,1)</f>
        <v>0</v>
      </c>
      <c r="K442" s="12">
        <f>TRUNC(E442+G442+I442,1)</f>
        <v>0</v>
      </c>
      <c r="L442" s="13">
        <f>TRUNC(F442+H442+J442,1)</f>
        <v>0</v>
      </c>
      <c r="M442" s="8" t="s">
        <v>972</v>
      </c>
      <c r="N442" s="2" t="s">
        <v>587</v>
      </c>
      <c r="O442" s="2" t="s">
        <v>973</v>
      </c>
      <c r="P442" s="2" t="s">
        <v>63</v>
      </c>
      <c r="Q442" s="2" t="s">
        <v>64</v>
      </c>
      <c r="R442" s="2" t="s">
        <v>64</v>
      </c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2" t="s">
        <v>52</v>
      </c>
      <c r="AW442" s="2" t="s">
        <v>974</v>
      </c>
      <c r="AX442" s="2" t="s">
        <v>52</v>
      </c>
      <c r="AY442" s="2" t="s">
        <v>52</v>
      </c>
    </row>
    <row r="443" spans="1:51" ht="30" customHeight="1">
      <c r="A443" s="8" t="s">
        <v>347</v>
      </c>
      <c r="B443" s="8" t="s">
        <v>52</v>
      </c>
      <c r="C443" s="8" t="s">
        <v>52</v>
      </c>
      <c r="D443" s="9"/>
      <c r="E443" s="12"/>
      <c r="F443" s="13">
        <f>TRUNC(SUMIF(N442:N442, N441, F442:F442),0)</f>
        <v>0</v>
      </c>
      <c r="G443" s="12"/>
      <c r="H443" s="13">
        <f>TRUNC(SUMIF(N442:N442, N441, H442:H442),0)</f>
        <v>0</v>
      </c>
      <c r="I443" s="12"/>
      <c r="J443" s="13">
        <f>TRUNC(SUMIF(N442:N442, N441, J442:J442),0)</f>
        <v>0</v>
      </c>
      <c r="K443" s="12"/>
      <c r="L443" s="13">
        <f>F443+H443+J443</f>
        <v>0</v>
      </c>
      <c r="M443" s="8" t="s">
        <v>52</v>
      </c>
      <c r="N443" s="2" t="s">
        <v>72</v>
      </c>
      <c r="O443" s="2" t="s">
        <v>72</v>
      </c>
      <c r="P443" s="2" t="s">
        <v>52</v>
      </c>
      <c r="Q443" s="2" t="s">
        <v>52</v>
      </c>
      <c r="R443" s="2" t="s">
        <v>52</v>
      </c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2" t="s">
        <v>52</v>
      </c>
      <c r="AW443" s="2" t="s">
        <v>52</v>
      </c>
      <c r="AX443" s="2" t="s">
        <v>52</v>
      </c>
      <c r="AY443" s="2" t="s">
        <v>52</v>
      </c>
    </row>
    <row r="444" spans="1:51" ht="30" customHeight="1">
      <c r="A444" s="9"/>
      <c r="B444" s="9"/>
      <c r="C444" s="9"/>
      <c r="D444" s="9"/>
      <c r="E444" s="12"/>
      <c r="F444" s="13"/>
      <c r="G444" s="12"/>
      <c r="H444" s="13"/>
      <c r="I444" s="12"/>
      <c r="J444" s="13"/>
      <c r="K444" s="12"/>
      <c r="L444" s="13"/>
      <c r="M444" s="9"/>
    </row>
    <row r="445" spans="1:51" ht="30" customHeight="1">
      <c r="A445" s="108" t="s">
        <v>975</v>
      </c>
      <c r="B445" s="108"/>
      <c r="C445" s="108"/>
      <c r="D445" s="108"/>
      <c r="E445" s="109"/>
      <c r="F445" s="110"/>
      <c r="G445" s="109"/>
      <c r="H445" s="110"/>
      <c r="I445" s="109"/>
      <c r="J445" s="110"/>
      <c r="K445" s="109"/>
      <c r="L445" s="110"/>
      <c r="M445" s="108"/>
      <c r="N445" s="1" t="s">
        <v>973</v>
      </c>
    </row>
    <row r="446" spans="1:51" ht="30" customHeight="1">
      <c r="A446" s="8" t="s">
        <v>803</v>
      </c>
      <c r="B446" s="8" t="s">
        <v>323</v>
      </c>
      <c r="C446" s="8" t="s">
        <v>324</v>
      </c>
      <c r="D446" s="9">
        <v>0.02</v>
      </c>
      <c r="E446" s="12">
        <f>단가대비표!O88</f>
        <v>0</v>
      </c>
      <c r="F446" s="13">
        <f>TRUNC(E446*D446,1)</f>
        <v>0</v>
      </c>
      <c r="G446" s="12">
        <f>단가대비표!P88</f>
        <v>0</v>
      </c>
      <c r="H446" s="13">
        <f>TRUNC(G446*D446,1)</f>
        <v>0</v>
      </c>
      <c r="I446" s="12">
        <f>단가대비표!V88</f>
        <v>0</v>
      </c>
      <c r="J446" s="13">
        <f>TRUNC(I446*D446,1)</f>
        <v>0</v>
      </c>
      <c r="K446" s="12">
        <f t="shared" ref="K446:L450" si="71">TRUNC(E446+G446+I446,1)</f>
        <v>0</v>
      </c>
      <c r="L446" s="13">
        <f t="shared" si="71"/>
        <v>0</v>
      </c>
      <c r="M446" s="8" t="s">
        <v>52</v>
      </c>
      <c r="N446" s="2" t="s">
        <v>973</v>
      </c>
      <c r="O446" s="2" t="s">
        <v>804</v>
      </c>
      <c r="P446" s="2" t="s">
        <v>64</v>
      </c>
      <c r="Q446" s="2" t="s">
        <v>64</v>
      </c>
      <c r="R446" s="2" t="s">
        <v>63</v>
      </c>
      <c r="S446" s="3"/>
      <c r="T446" s="3"/>
      <c r="U446" s="3"/>
      <c r="V446" s="3">
        <v>1</v>
      </c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2" t="s">
        <v>52</v>
      </c>
      <c r="AW446" s="2" t="s">
        <v>976</v>
      </c>
      <c r="AX446" s="2" t="s">
        <v>52</v>
      </c>
      <c r="AY446" s="2" t="s">
        <v>52</v>
      </c>
    </row>
    <row r="447" spans="1:51" ht="30" customHeight="1">
      <c r="A447" s="8" t="s">
        <v>327</v>
      </c>
      <c r="B447" s="8" t="s">
        <v>323</v>
      </c>
      <c r="C447" s="8" t="s">
        <v>324</v>
      </c>
      <c r="D447" s="9">
        <v>4.0000000000000001E-3</v>
      </c>
      <c r="E447" s="12">
        <f>단가대비표!O78</f>
        <v>0</v>
      </c>
      <c r="F447" s="13">
        <f>TRUNC(E447*D447,1)</f>
        <v>0</v>
      </c>
      <c r="G447" s="12">
        <f>단가대비표!P78</f>
        <v>0</v>
      </c>
      <c r="H447" s="13">
        <f>TRUNC(G447*D447,1)</f>
        <v>0</v>
      </c>
      <c r="I447" s="12">
        <f>단가대비표!V78</f>
        <v>0</v>
      </c>
      <c r="J447" s="13">
        <f>TRUNC(I447*D447,1)</f>
        <v>0</v>
      </c>
      <c r="K447" s="12">
        <f t="shared" si="71"/>
        <v>0</v>
      </c>
      <c r="L447" s="13">
        <f t="shared" si="71"/>
        <v>0</v>
      </c>
      <c r="M447" s="8" t="s">
        <v>52</v>
      </c>
      <c r="N447" s="2" t="s">
        <v>973</v>
      </c>
      <c r="O447" s="2" t="s">
        <v>328</v>
      </c>
      <c r="P447" s="2" t="s">
        <v>64</v>
      </c>
      <c r="Q447" s="2" t="s">
        <v>64</v>
      </c>
      <c r="R447" s="2" t="s">
        <v>63</v>
      </c>
      <c r="S447" s="3"/>
      <c r="T447" s="3"/>
      <c r="U447" s="3"/>
      <c r="V447" s="3">
        <v>1</v>
      </c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2" t="s">
        <v>52</v>
      </c>
      <c r="AW447" s="2" t="s">
        <v>977</v>
      </c>
      <c r="AX447" s="2" t="s">
        <v>52</v>
      </c>
      <c r="AY447" s="2" t="s">
        <v>52</v>
      </c>
    </row>
    <row r="448" spans="1:51" ht="30" customHeight="1">
      <c r="A448" s="8" t="s">
        <v>803</v>
      </c>
      <c r="B448" s="8" t="s">
        <v>323</v>
      </c>
      <c r="C448" s="8" t="s">
        <v>324</v>
      </c>
      <c r="D448" s="9">
        <v>0.02</v>
      </c>
      <c r="E448" s="12">
        <f>단가대비표!O88</f>
        <v>0</v>
      </c>
      <c r="F448" s="13">
        <f>TRUNC(E448*D448,1)</f>
        <v>0</v>
      </c>
      <c r="G448" s="12">
        <f>단가대비표!P88</f>
        <v>0</v>
      </c>
      <c r="H448" s="13">
        <f>TRUNC(G448*D448,1)</f>
        <v>0</v>
      </c>
      <c r="I448" s="12">
        <f>단가대비표!V88</f>
        <v>0</v>
      </c>
      <c r="J448" s="13">
        <f>TRUNC(I448*D448,1)</f>
        <v>0</v>
      </c>
      <c r="K448" s="12">
        <f t="shared" si="71"/>
        <v>0</v>
      </c>
      <c r="L448" s="13">
        <f t="shared" si="71"/>
        <v>0</v>
      </c>
      <c r="M448" s="8" t="s">
        <v>52</v>
      </c>
      <c r="N448" s="2" t="s">
        <v>973</v>
      </c>
      <c r="O448" s="2" t="s">
        <v>804</v>
      </c>
      <c r="P448" s="2" t="s">
        <v>64</v>
      </c>
      <c r="Q448" s="2" t="s">
        <v>64</v>
      </c>
      <c r="R448" s="2" t="s">
        <v>63</v>
      </c>
      <c r="S448" s="3"/>
      <c r="T448" s="3"/>
      <c r="U448" s="3"/>
      <c r="V448" s="3">
        <v>1</v>
      </c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2" t="s">
        <v>52</v>
      </c>
      <c r="AW448" s="2" t="s">
        <v>976</v>
      </c>
      <c r="AX448" s="2" t="s">
        <v>52</v>
      </c>
      <c r="AY448" s="2" t="s">
        <v>52</v>
      </c>
    </row>
    <row r="449" spans="1:51" ht="30" customHeight="1">
      <c r="A449" s="8" t="s">
        <v>327</v>
      </c>
      <c r="B449" s="8" t="s">
        <v>323</v>
      </c>
      <c r="C449" s="8" t="s">
        <v>324</v>
      </c>
      <c r="D449" s="9">
        <v>4.0000000000000001E-3</v>
      </c>
      <c r="E449" s="12">
        <f>단가대비표!O78</f>
        <v>0</v>
      </c>
      <c r="F449" s="13">
        <f>TRUNC(E449*D449,1)</f>
        <v>0</v>
      </c>
      <c r="G449" s="12">
        <f>단가대비표!P78</f>
        <v>0</v>
      </c>
      <c r="H449" s="13">
        <f>TRUNC(G449*D449,1)</f>
        <v>0</v>
      </c>
      <c r="I449" s="12">
        <f>단가대비표!V78</f>
        <v>0</v>
      </c>
      <c r="J449" s="13">
        <f>TRUNC(I449*D449,1)</f>
        <v>0</v>
      </c>
      <c r="K449" s="12">
        <f t="shared" si="71"/>
        <v>0</v>
      </c>
      <c r="L449" s="13">
        <f t="shared" si="71"/>
        <v>0</v>
      </c>
      <c r="M449" s="8" t="s">
        <v>52</v>
      </c>
      <c r="N449" s="2" t="s">
        <v>973</v>
      </c>
      <c r="O449" s="2" t="s">
        <v>328</v>
      </c>
      <c r="P449" s="2" t="s">
        <v>64</v>
      </c>
      <c r="Q449" s="2" t="s">
        <v>64</v>
      </c>
      <c r="R449" s="2" t="s">
        <v>63</v>
      </c>
      <c r="S449" s="3"/>
      <c r="T449" s="3"/>
      <c r="U449" s="3"/>
      <c r="V449" s="3">
        <v>1</v>
      </c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2" t="s">
        <v>52</v>
      </c>
      <c r="AW449" s="2" t="s">
        <v>977</v>
      </c>
      <c r="AX449" s="2" t="s">
        <v>52</v>
      </c>
      <c r="AY449" s="2" t="s">
        <v>52</v>
      </c>
    </row>
    <row r="450" spans="1:51" ht="30" customHeight="1">
      <c r="A450" s="8" t="s">
        <v>807</v>
      </c>
      <c r="B450" s="8" t="s">
        <v>451</v>
      </c>
      <c r="C450" s="8" t="s">
        <v>332</v>
      </c>
      <c r="D450" s="9">
        <v>1</v>
      </c>
      <c r="E450" s="12">
        <f>TRUNC(SUMIF(V446:V450, RIGHTB(O450, 1), H446:H450)*U450, 2)</f>
        <v>0</v>
      </c>
      <c r="F450" s="13">
        <f>TRUNC(E450*D450,1)</f>
        <v>0</v>
      </c>
      <c r="G450" s="12">
        <v>0</v>
      </c>
      <c r="H450" s="13">
        <f>TRUNC(G450*D450,1)</f>
        <v>0</v>
      </c>
      <c r="I450" s="12">
        <v>0</v>
      </c>
      <c r="J450" s="13">
        <f>TRUNC(I450*D450,1)</f>
        <v>0</v>
      </c>
      <c r="K450" s="12">
        <f t="shared" si="71"/>
        <v>0</v>
      </c>
      <c r="L450" s="13">
        <f t="shared" si="71"/>
        <v>0</v>
      </c>
      <c r="M450" s="8" t="s">
        <v>52</v>
      </c>
      <c r="N450" s="2" t="s">
        <v>973</v>
      </c>
      <c r="O450" s="2" t="s">
        <v>333</v>
      </c>
      <c r="P450" s="2" t="s">
        <v>64</v>
      </c>
      <c r="Q450" s="2" t="s">
        <v>64</v>
      </c>
      <c r="R450" s="2" t="s">
        <v>64</v>
      </c>
      <c r="S450" s="3">
        <v>1</v>
      </c>
      <c r="T450" s="3">
        <v>0</v>
      </c>
      <c r="U450" s="3">
        <v>0.02</v>
      </c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2" t="s">
        <v>52</v>
      </c>
      <c r="AW450" s="2" t="s">
        <v>978</v>
      </c>
      <c r="AX450" s="2" t="s">
        <v>52</v>
      </c>
      <c r="AY450" s="2" t="s">
        <v>52</v>
      </c>
    </row>
    <row r="451" spans="1:51" ht="30" customHeight="1">
      <c r="A451" s="8" t="s">
        <v>347</v>
      </c>
      <c r="B451" s="8" t="s">
        <v>52</v>
      </c>
      <c r="C451" s="8" t="s">
        <v>52</v>
      </c>
      <c r="D451" s="9"/>
      <c r="E451" s="12"/>
      <c r="F451" s="13">
        <f>TRUNC(SUMIF(N446:N450, N445, F446:F450),0)</f>
        <v>0</v>
      </c>
      <c r="G451" s="12"/>
      <c r="H451" s="13">
        <f>TRUNC(SUMIF(N446:N450, N445, H446:H450),0)</f>
        <v>0</v>
      </c>
      <c r="I451" s="12"/>
      <c r="J451" s="13">
        <f>TRUNC(SUMIF(N446:N450, N445, J446:J450),0)</f>
        <v>0</v>
      </c>
      <c r="K451" s="12"/>
      <c r="L451" s="13">
        <f>F451+H451+J451</f>
        <v>0</v>
      </c>
      <c r="M451" s="8" t="s">
        <v>52</v>
      </c>
      <c r="N451" s="2" t="s">
        <v>72</v>
      </c>
      <c r="O451" s="2" t="s">
        <v>72</v>
      </c>
      <c r="P451" s="2" t="s">
        <v>52</v>
      </c>
      <c r="Q451" s="2" t="s">
        <v>52</v>
      </c>
      <c r="R451" s="2" t="s">
        <v>52</v>
      </c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2" t="s">
        <v>52</v>
      </c>
      <c r="AW451" s="2" t="s">
        <v>52</v>
      </c>
      <c r="AX451" s="2" t="s">
        <v>52</v>
      </c>
      <c r="AY451" s="2" t="s">
        <v>52</v>
      </c>
    </row>
    <row r="452" spans="1:51" ht="30" customHeight="1">
      <c r="A452" s="9"/>
      <c r="B452" s="9"/>
      <c r="C452" s="9"/>
      <c r="D452" s="9"/>
      <c r="E452" s="12"/>
      <c r="F452" s="13"/>
      <c r="G452" s="12"/>
      <c r="H452" s="13"/>
      <c r="I452" s="12"/>
      <c r="J452" s="13"/>
      <c r="K452" s="12"/>
      <c r="L452" s="13"/>
      <c r="M452" s="9"/>
    </row>
    <row r="453" spans="1:51" ht="30" customHeight="1">
      <c r="A453" s="108" t="s">
        <v>979</v>
      </c>
      <c r="B453" s="108"/>
      <c r="C453" s="108"/>
      <c r="D453" s="108"/>
      <c r="E453" s="109"/>
      <c r="F453" s="110"/>
      <c r="G453" s="109"/>
      <c r="H453" s="110"/>
      <c r="I453" s="109"/>
      <c r="J453" s="110"/>
      <c r="K453" s="109"/>
      <c r="L453" s="110"/>
      <c r="M453" s="108"/>
      <c r="N453" s="1" t="s">
        <v>617</v>
      </c>
    </row>
    <row r="454" spans="1:51" ht="30" customHeight="1">
      <c r="A454" s="8" t="s">
        <v>980</v>
      </c>
      <c r="B454" s="8" t="s">
        <v>981</v>
      </c>
      <c r="C454" s="8" t="s">
        <v>324</v>
      </c>
      <c r="D454" s="9">
        <v>2.5000000000000001E-2</v>
      </c>
      <c r="E454" s="12">
        <f>단가대비표!O93</f>
        <v>0</v>
      </c>
      <c r="F454" s="13">
        <f>TRUNC(E454*D454,1)</f>
        <v>0</v>
      </c>
      <c r="G454" s="12">
        <f>단가대비표!P93</f>
        <v>0</v>
      </c>
      <c r="H454" s="13">
        <f>TRUNC(G454*D454,1)</f>
        <v>0</v>
      </c>
      <c r="I454" s="12">
        <f>단가대비표!V93</f>
        <v>0</v>
      </c>
      <c r="J454" s="13">
        <f>TRUNC(I454*D454,1)</f>
        <v>0</v>
      </c>
      <c r="K454" s="12">
        <f>TRUNC(E454+G454+I454,1)</f>
        <v>0</v>
      </c>
      <c r="L454" s="13">
        <f>TRUNC(F454+H454+J454,1)</f>
        <v>0</v>
      </c>
      <c r="M454" s="8" t="s">
        <v>52</v>
      </c>
      <c r="N454" s="2" t="s">
        <v>617</v>
      </c>
      <c r="O454" s="2" t="s">
        <v>982</v>
      </c>
      <c r="P454" s="2" t="s">
        <v>64</v>
      </c>
      <c r="Q454" s="2" t="s">
        <v>64</v>
      </c>
      <c r="R454" s="2" t="s">
        <v>63</v>
      </c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2" t="s">
        <v>52</v>
      </c>
      <c r="AW454" s="2" t="s">
        <v>983</v>
      </c>
      <c r="AX454" s="2" t="s">
        <v>52</v>
      </c>
      <c r="AY454" s="2" t="s">
        <v>52</v>
      </c>
    </row>
    <row r="455" spans="1:51" ht="30" customHeight="1">
      <c r="A455" s="8" t="s">
        <v>347</v>
      </c>
      <c r="B455" s="8" t="s">
        <v>52</v>
      </c>
      <c r="C455" s="8" t="s">
        <v>52</v>
      </c>
      <c r="D455" s="9"/>
      <c r="E455" s="12"/>
      <c r="F455" s="13">
        <f>TRUNC(SUMIF(N454:N454, N453, F454:F454),0)</f>
        <v>0</v>
      </c>
      <c r="G455" s="12"/>
      <c r="H455" s="13">
        <f>TRUNC(SUMIF(N454:N454, N453, H454:H454),0)</f>
        <v>0</v>
      </c>
      <c r="I455" s="12"/>
      <c r="J455" s="13">
        <f>TRUNC(SUMIF(N454:N454, N453, J454:J454),0)</f>
        <v>0</v>
      </c>
      <c r="K455" s="12"/>
      <c r="L455" s="13">
        <f>F455+H455+J455</f>
        <v>0</v>
      </c>
      <c r="M455" s="8" t="s">
        <v>52</v>
      </c>
      <c r="N455" s="2" t="s">
        <v>72</v>
      </c>
      <c r="O455" s="2" t="s">
        <v>72</v>
      </c>
      <c r="P455" s="2" t="s">
        <v>52</v>
      </c>
      <c r="Q455" s="2" t="s">
        <v>52</v>
      </c>
      <c r="R455" s="2" t="s">
        <v>52</v>
      </c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2" t="s">
        <v>52</v>
      </c>
      <c r="AW455" s="2" t="s">
        <v>52</v>
      </c>
      <c r="AX455" s="2" t="s">
        <v>52</v>
      </c>
      <c r="AY455" s="2" t="s">
        <v>52</v>
      </c>
    </row>
  </sheetData>
  <mergeCells count="115">
    <mergeCell ref="A441:M441"/>
    <mergeCell ref="A445:M445"/>
    <mergeCell ref="A453:M453"/>
    <mergeCell ref="A396:M396"/>
    <mergeCell ref="A401:M401"/>
    <mergeCell ref="A406:M406"/>
    <mergeCell ref="A419:M419"/>
    <mergeCell ref="A432:M432"/>
    <mergeCell ref="A437:M437"/>
    <mergeCell ref="A362:M362"/>
    <mergeCell ref="A370:M370"/>
    <mergeCell ref="A376:M376"/>
    <mergeCell ref="A381:M381"/>
    <mergeCell ref="A386:M386"/>
    <mergeCell ref="A391:M391"/>
    <mergeCell ref="A327:M327"/>
    <mergeCell ref="A333:M333"/>
    <mergeCell ref="A338:M338"/>
    <mergeCell ref="A342:M342"/>
    <mergeCell ref="A348:M348"/>
    <mergeCell ref="A356:M356"/>
    <mergeCell ref="A297:M297"/>
    <mergeCell ref="A303:M303"/>
    <mergeCell ref="A307:M307"/>
    <mergeCell ref="A311:M311"/>
    <mergeCell ref="A318:M318"/>
    <mergeCell ref="A323:M323"/>
    <mergeCell ref="A249:M249"/>
    <mergeCell ref="A254:M254"/>
    <mergeCell ref="A259:M259"/>
    <mergeCell ref="A265:M265"/>
    <mergeCell ref="A278:M278"/>
    <mergeCell ref="A291:M291"/>
    <mergeCell ref="A211:M211"/>
    <mergeCell ref="A219:M219"/>
    <mergeCell ref="A226:M226"/>
    <mergeCell ref="A231:M231"/>
    <mergeCell ref="A238:M238"/>
    <mergeCell ref="A244:M244"/>
    <mergeCell ref="A181:M181"/>
    <mergeCell ref="A186:M186"/>
    <mergeCell ref="A191:M191"/>
    <mergeCell ref="A196:M196"/>
    <mergeCell ref="A201:M201"/>
    <mergeCell ref="A206:M206"/>
    <mergeCell ref="A152:M152"/>
    <mergeCell ref="A156:M156"/>
    <mergeCell ref="A161:M161"/>
    <mergeCell ref="A166:M166"/>
    <mergeCell ref="A170:M170"/>
    <mergeCell ref="A176:M176"/>
    <mergeCell ref="A111:M111"/>
    <mergeCell ref="A118:M118"/>
    <mergeCell ref="A125:M125"/>
    <mergeCell ref="A133:M133"/>
    <mergeCell ref="A142:M142"/>
    <mergeCell ref="A147:M147"/>
    <mergeCell ref="A63:M63"/>
    <mergeCell ref="A68:M68"/>
    <mergeCell ref="A78:M78"/>
    <mergeCell ref="A82:M82"/>
    <mergeCell ref="A86:M86"/>
    <mergeCell ref="A98:M98"/>
    <mergeCell ref="A4:M4"/>
    <mergeCell ref="A19:M19"/>
    <mergeCell ref="A24:M24"/>
    <mergeCell ref="A39:M39"/>
    <mergeCell ref="A54:M54"/>
    <mergeCell ref="A58:M58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59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2"/>
  <sheetViews>
    <sheetView view="pageBreakPreview" topLeftCell="B1" zoomScale="80" zoomScaleNormal="100" zoomScaleSheetLayoutView="80" workbookViewId="0">
      <selection activeCell="F11" sqref="F1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103" t="s">
        <v>274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4" ht="30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4" ht="30" customHeight="1">
      <c r="A3" s="4" t="s">
        <v>275</v>
      </c>
      <c r="B3" s="4" t="s">
        <v>2</v>
      </c>
      <c r="C3" s="4" t="s">
        <v>3</v>
      </c>
      <c r="D3" s="4" t="s">
        <v>4</v>
      </c>
      <c r="E3" s="4" t="s">
        <v>276</v>
      </c>
      <c r="F3" s="4" t="s">
        <v>277</v>
      </c>
      <c r="G3" s="4" t="s">
        <v>278</v>
      </c>
      <c r="H3" s="4" t="s">
        <v>279</v>
      </c>
      <c r="I3" s="4" t="s">
        <v>280</v>
      </c>
      <c r="J3" s="4" t="s">
        <v>281</v>
      </c>
      <c r="K3" s="1" t="s">
        <v>282</v>
      </c>
      <c r="L3" s="1" t="s">
        <v>283</v>
      </c>
      <c r="M3" s="1" t="s">
        <v>284</v>
      </c>
      <c r="N3" s="1" t="s">
        <v>285</v>
      </c>
    </row>
    <row r="4" spans="1:14" ht="30" customHeight="1">
      <c r="A4" s="8" t="s">
        <v>62</v>
      </c>
      <c r="B4" s="8" t="s">
        <v>58</v>
      </c>
      <c r="C4" s="8" t="s">
        <v>59</v>
      </c>
      <c r="D4" s="8" t="s">
        <v>60</v>
      </c>
      <c r="E4" s="13">
        <f>일위대가!F17</f>
        <v>0</v>
      </c>
      <c r="F4" s="13">
        <f>일위대가!H17</f>
        <v>0</v>
      </c>
      <c r="G4" s="17">
        <f>일위대가!I17</f>
        <v>0</v>
      </c>
      <c r="H4" s="13">
        <f t="shared" ref="H4:H35" si="0">E4+F4+G4</f>
        <v>0</v>
      </c>
      <c r="I4" s="8" t="s">
        <v>61</v>
      </c>
      <c r="J4" s="8" t="s">
        <v>295</v>
      </c>
      <c r="K4" s="2" t="s">
        <v>52</v>
      </c>
      <c r="L4" s="2" t="s">
        <v>52</v>
      </c>
      <c r="M4" s="2" t="s">
        <v>295</v>
      </c>
      <c r="N4" s="2" t="s">
        <v>52</v>
      </c>
    </row>
    <row r="5" spans="1:14" ht="30" customHeight="1">
      <c r="A5" s="8" t="s">
        <v>69</v>
      </c>
      <c r="B5" s="8" t="s">
        <v>66</v>
      </c>
      <c r="C5" s="8" t="s">
        <v>52</v>
      </c>
      <c r="D5" s="8" t="s">
        <v>67</v>
      </c>
      <c r="E5" s="13">
        <f>일위대가!F22</f>
        <v>0</v>
      </c>
      <c r="F5" s="13">
        <f>일위대가!H22</f>
        <v>0</v>
      </c>
      <c r="G5" s="17">
        <f>일위대가!I22</f>
        <v>0</v>
      </c>
      <c r="H5" s="13">
        <f t="shared" si="0"/>
        <v>0</v>
      </c>
      <c r="I5" s="8" t="s">
        <v>68</v>
      </c>
      <c r="J5" s="8" t="s">
        <v>52</v>
      </c>
      <c r="K5" s="2" t="s">
        <v>52</v>
      </c>
      <c r="L5" s="2" t="s">
        <v>52</v>
      </c>
      <c r="M5" s="2" t="s">
        <v>52</v>
      </c>
      <c r="N5" s="2" t="s">
        <v>52</v>
      </c>
    </row>
    <row r="6" spans="1:14" ht="30" customHeight="1">
      <c r="A6" s="8" t="s">
        <v>79</v>
      </c>
      <c r="B6" s="8" t="s">
        <v>75</v>
      </c>
      <c r="C6" s="8" t="s">
        <v>76</v>
      </c>
      <c r="D6" s="8" t="s">
        <v>77</v>
      </c>
      <c r="E6" s="13">
        <f>일위대가!F37</f>
        <v>0</v>
      </c>
      <c r="F6" s="13">
        <f>일위대가!H37</f>
        <v>0</v>
      </c>
      <c r="G6" s="17">
        <f>일위대가!I37</f>
        <v>0</v>
      </c>
      <c r="H6" s="13">
        <f t="shared" si="0"/>
        <v>0</v>
      </c>
      <c r="I6" s="8" t="s">
        <v>78</v>
      </c>
      <c r="J6" s="8" t="s">
        <v>355</v>
      </c>
      <c r="K6" s="2" t="s">
        <v>52</v>
      </c>
      <c r="L6" s="2" t="s">
        <v>52</v>
      </c>
      <c r="M6" s="2" t="s">
        <v>355</v>
      </c>
      <c r="N6" s="2" t="s">
        <v>52</v>
      </c>
    </row>
    <row r="7" spans="1:14" ht="30" customHeight="1">
      <c r="A7" s="8" t="s">
        <v>83</v>
      </c>
      <c r="B7" s="8" t="s">
        <v>75</v>
      </c>
      <c r="C7" s="8" t="s">
        <v>81</v>
      </c>
      <c r="D7" s="8" t="s">
        <v>77</v>
      </c>
      <c r="E7" s="13">
        <f>일위대가!F52</f>
        <v>0</v>
      </c>
      <c r="F7" s="13">
        <f>일위대가!H52</f>
        <v>0</v>
      </c>
      <c r="G7" s="17">
        <f>일위대가!I52</f>
        <v>0</v>
      </c>
      <c r="H7" s="13">
        <f t="shared" si="0"/>
        <v>0</v>
      </c>
      <c r="I7" s="8" t="s">
        <v>82</v>
      </c>
      <c r="J7" s="8" t="s">
        <v>355</v>
      </c>
      <c r="K7" s="2" t="s">
        <v>52</v>
      </c>
      <c r="L7" s="2" t="s">
        <v>52</v>
      </c>
      <c r="M7" s="2" t="s">
        <v>355</v>
      </c>
      <c r="N7" s="2" t="s">
        <v>52</v>
      </c>
    </row>
    <row r="8" spans="1:14" ht="30" customHeight="1">
      <c r="A8" s="8" t="s">
        <v>87</v>
      </c>
      <c r="B8" s="8" t="s">
        <v>85</v>
      </c>
      <c r="C8" s="8" t="s">
        <v>52</v>
      </c>
      <c r="D8" s="8" t="s">
        <v>77</v>
      </c>
      <c r="E8" s="13">
        <f>일위대가!F56</f>
        <v>0</v>
      </c>
      <c r="F8" s="13">
        <f>일위대가!H56</f>
        <v>0</v>
      </c>
      <c r="G8" s="17">
        <f>일위대가!I56</f>
        <v>0</v>
      </c>
      <c r="H8" s="13">
        <f t="shared" si="0"/>
        <v>0</v>
      </c>
      <c r="I8" s="8" t="s">
        <v>86</v>
      </c>
      <c r="J8" s="8" t="s">
        <v>52</v>
      </c>
      <c r="K8" s="2" t="s">
        <v>52</v>
      </c>
      <c r="L8" s="2" t="s">
        <v>52</v>
      </c>
      <c r="M8" s="2" t="s">
        <v>52</v>
      </c>
      <c r="N8" s="2" t="s">
        <v>52</v>
      </c>
    </row>
    <row r="9" spans="1:14" ht="30" customHeight="1">
      <c r="A9" s="8" t="s">
        <v>92</v>
      </c>
      <c r="B9" s="8" t="s">
        <v>89</v>
      </c>
      <c r="C9" s="8" t="s">
        <v>90</v>
      </c>
      <c r="D9" s="8" t="s">
        <v>77</v>
      </c>
      <c r="E9" s="13">
        <f>일위대가!F61</f>
        <v>0</v>
      </c>
      <c r="F9" s="13">
        <f>일위대가!H61</f>
        <v>0</v>
      </c>
      <c r="G9" s="17">
        <f>일위대가!I61</f>
        <v>0</v>
      </c>
      <c r="H9" s="13">
        <f t="shared" si="0"/>
        <v>0</v>
      </c>
      <c r="I9" s="8" t="s">
        <v>91</v>
      </c>
      <c r="J9" s="8" t="s">
        <v>52</v>
      </c>
      <c r="K9" s="2" t="s">
        <v>52</v>
      </c>
      <c r="L9" s="2" t="s">
        <v>52</v>
      </c>
      <c r="M9" s="2" t="s">
        <v>52</v>
      </c>
      <c r="N9" s="2" t="s">
        <v>52</v>
      </c>
    </row>
    <row r="10" spans="1:14" ht="30" customHeight="1">
      <c r="A10" s="8" t="s">
        <v>96</v>
      </c>
      <c r="B10" s="8" t="s">
        <v>94</v>
      </c>
      <c r="C10" s="8" t="s">
        <v>52</v>
      </c>
      <c r="D10" s="8" t="s">
        <v>77</v>
      </c>
      <c r="E10" s="13">
        <f>일위대가!F66</f>
        <v>0</v>
      </c>
      <c r="F10" s="13">
        <f>일위대가!H66</f>
        <v>0</v>
      </c>
      <c r="G10" s="17">
        <f>일위대가!I66</f>
        <v>0</v>
      </c>
      <c r="H10" s="13">
        <f t="shared" si="0"/>
        <v>0</v>
      </c>
      <c r="I10" s="8" t="s">
        <v>95</v>
      </c>
      <c r="J10" s="8" t="s">
        <v>421</v>
      </c>
      <c r="K10" s="2" t="s">
        <v>52</v>
      </c>
      <c r="L10" s="2" t="s">
        <v>52</v>
      </c>
      <c r="M10" s="2" t="s">
        <v>421</v>
      </c>
      <c r="N10" s="2" t="s">
        <v>52</v>
      </c>
    </row>
    <row r="11" spans="1:14" ht="30" customHeight="1">
      <c r="A11" s="8" t="s">
        <v>102</v>
      </c>
      <c r="B11" s="8" t="s">
        <v>100</v>
      </c>
      <c r="C11" s="8" t="s">
        <v>52</v>
      </c>
      <c r="D11" s="8" t="s">
        <v>77</v>
      </c>
      <c r="E11" s="13">
        <f>일위대가!F76</f>
        <v>0</v>
      </c>
      <c r="F11" s="13">
        <f>일위대가!H76</f>
        <v>0</v>
      </c>
      <c r="G11" s="17">
        <f>일위대가!I76</f>
        <v>0</v>
      </c>
      <c r="H11" s="13">
        <f t="shared" si="0"/>
        <v>0</v>
      </c>
      <c r="I11" s="8" t="s">
        <v>101</v>
      </c>
      <c r="J11" s="8" t="s">
        <v>52</v>
      </c>
      <c r="K11" s="2" t="s">
        <v>52</v>
      </c>
      <c r="L11" s="2" t="s">
        <v>52</v>
      </c>
      <c r="M11" s="2" t="s">
        <v>52</v>
      </c>
      <c r="N11" s="2" t="s">
        <v>52</v>
      </c>
    </row>
    <row r="12" spans="1:14" ht="30" customHeight="1">
      <c r="A12" s="8" t="s">
        <v>107</v>
      </c>
      <c r="B12" s="8" t="s">
        <v>104</v>
      </c>
      <c r="C12" s="8" t="s">
        <v>105</v>
      </c>
      <c r="D12" s="8" t="s">
        <v>77</v>
      </c>
      <c r="E12" s="13">
        <f>일위대가!F80</f>
        <v>0</v>
      </c>
      <c r="F12" s="13">
        <f>일위대가!H80</f>
        <v>0</v>
      </c>
      <c r="G12" s="17">
        <f>일위대가!I80</f>
        <v>0</v>
      </c>
      <c r="H12" s="13">
        <f t="shared" si="0"/>
        <v>0</v>
      </c>
      <c r="I12" s="8" t="s">
        <v>106</v>
      </c>
      <c r="J12" s="8" t="s">
        <v>52</v>
      </c>
      <c r="K12" s="2" t="s">
        <v>52</v>
      </c>
      <c r="L12" s="2" t="s">
        <v>52</v>
      </c>
      <c r="M12" s="2" t="s">
        <v>52</v>
      </c>
      <c r="N12" s="2" t="s">
        <v>52</v>
      </c>
    </row>
    <row r="13" spans="1:14" ht="30" customHeight="1">
      <c r="A13" s="8" t="s">
        <v>111</v>
      </c>
      <c r="B13" s="8" t="s">
        <v>104</v>
      </c>
      <c r="C13" s="8" t="s">
        <v>109</v>
      </c>
      <c r="D13" s="8" t="s">
        <v>77</v>
      </c>
      <c r="E13" s="13">
        <f>일위대가!F84</f>
        <v>0</v>
      </c>
      <c r="F13" s="13">
        <f>일위대가!H84</f>
        <v>0</v>
      </c>
      <c r="G13" s="17">
        <f>일위대가!I84</f>
        <v>0</v>
      </c>
      <c r="H13" s="13">
        <f t="shared" si="0"/>
        <v>0</v>
      </c>
      <c r="I13" s="8" t="s">
        <v>110</v>
      </c>
      <c r="J13" s="8" t="s">
        <v>52</v>
      </c>
      <c r="K13" s="2" t="s">
        <v>52</v>
      </c>
      <c r="L13" s="2" t="s">
        <v>52</v>
      </c>
      <c r="M13" s="2" t="s">
        <v>52</v>
      </c>
      <c r="N13" s="2" t="s">
        <v>52</v>
      </c>
    </row>
    <row r="14" spans="1:14" ht="30" customHeight="1">
      <c r="A14" s="8" t="s">
        <v>122</v>
      </c>
      <c r="B14" s="8" t="s">
        <v>119</v>
      </c>
      <c r="C14" s="8" t="s">
        <v>120</v>
      </c>
      <c r="D14" s="8" t="s">
        <v>77</v>
      </c>
      <c r="E14" s="13">
        <f>일위대가!F96</f>
        <v>0</v>
      </c>
      <c r="F14" s="13">
        <f>일위대가!H96</f>
        <v>0</v>
      </c>
      <c r="G14" s="17">
        <f>일위대가!I96</f>
        <v>0</v>
      </c>
      <c r="H14" s="13">
        <f t="shared" si="0"/>
        <v>0</v>
      </c>
      <c r="I14" s="8" t="s">
        <v>121</v>
      </c>
      <c r="J14" s="8" t="s">
        <v>52</v>
      </c>
      <c r="K14" s="2" t="s">
        <v>52</v>
      </c>
      <c r="L14" s="2" t="s">
        <v>52</v>
      </c>
      <c r="M14" s="2" t="s">
        <v>52</v>
      </c>
      <c r="N14" s="2" t="s">
        <v>52</v>
      </c>
    </row>
    <row r="15" spans="1:14" ht="30" customHeight="1">
      <c r="A15" s="8" t="s">
        <v>126</v>
      </c>
      <c r="B15" s="8" t="s">
        <v>119</v>
      </c>
      <c r="C15" s="8" t="s">
        <v>124</v>
      </c>
      <c r="D15" s="8" t="s">
        <v>77</v>
      </c>
      <c r="E15" s="13">
        <f>일위대가!F109</f>
        <v>0</v>
      </c>
      <c r="F15" s="13">
        <f>일위대가!H109</f>
        <v>0</v>
      </c>
      <c r="G15" s="17">
        <f>일위대가!I109</f>
        <v>0</v>
      </c>
      <c r="H15" s="13">
        <f t="shared" si="0"/>
        <v>0</v>
      </c>
      <c r="I15" s="8" t="s">
        <v>125</v>
      </c>
      <c r="J15" s="8" t="s">
        <v>52</v>
      </c>
      <c r="K15" s="2" t="s">
        <v>52</v>
      </c>
      <c r="L15" s="2" t="s">
        <v>52</v>
      </c>
      <c r="M15" s="2" t="s">
        <v>52</v>
      </c>
      <c r="N15" s="2" t="s">
        <v>52</v>
      </c>
    </row>
    <row r="16" spans="1:14" ht="30" customHeight="1">
      <c r="A16" s="8" t="s">
        <v>134</v>
      </c>
      <c r="B16" s="8" t="s">
        <v>130</v>
      </c>
      <c r="C16" s="8" t="s">
        <v>131</v>
      </c>
      <c r="D16" s="8" t="s">
        <v>132</v>
      </c>
      <c r="E16" s="13">
        <f>일위대가!F116</f>
        <v>0</v>
      </c>
      <c r="F16" s="13">
        <f>일위대가!H116</f>
        <v>0</v>
      </c>
      <c r="G16" s="17">
        <f>일위대가!I116</f>
        <v>0</v>
      </c>
      <c r="H16" s="13">
        <f t="shared" si="0"/>
        <v>0</v>
      </c>
      <c r="I16" s="8" t="s">
        <v>133</v>
      </c>
      <c r="J16" s="8" t="s">
        <v>52</v>
      </c>
      <c r="K16" s="2" t="s">
        <v>52</v>
      </c>
      <c r="L16" s="2" t="s">
        <v>52</v>
      </c>
      <c r="M16" s="2" t="s">
        <v>52</v>
      </c>
      <c r="N16" s="2" t="s">
        <v>52</v>
      </c>
    </row>
    <row r="17" spans="1:14" ht="30" customHeight="1">
      <c r="A17" s="8" t="s">
        <v>139</v>
      </c>
      <c r="B17" s="8" t="s">
        <v>136</v>
      </c>
      <c r="C17" s="8" t="s">
        <v>137</v>
      </c>
      <c r="D17" s="8" t="s">
        <v>60</v>
      </c>
      <c r="E17" s="13">
        <f>일위대가!F123</f>
        <v>0</v>
      </c>
      <c r="F17" s="13">
        <f>일위대가!H123</f>
        <v>0</v>
      </c>
      <c r="G17" s="17">
        <f>일위대가!I123</f>
        <v>0</v>
      </c>
      <c r="H17" s="13">
        <f t="shared" si="0"/>
        <v>0</v>
      </c>
      <c r="I17" s="8" t="s">
        <v>138</v>
      </c>
      <c r="J17" s="8" t="s">
        <v>52</v>
      </c>
      <c r="K17" s="2" t="s">
        <v>52</v>
      </c>
      <c r="L17" s="2" t="s">
        <v>52</v>
      </c>
      <c r="M17" s="2" t="s">
        <v>52</v>
      </c>
      <c r="N17" s="2" t="s">
        <v>52</v>
      </c>
    </row>
    <row r="18" spans="1:14" ht="30" customHeight="1">
      <c r="A18" s="8" t="s">
        <v>145</v>
      </c>
      <c r="B18" s="8" t="s">
        <v>141</v>
      </c>
      <c r="C18" s="8" t="s">
        <v>142</v>
      </c>
      <c r="D18" s="8" t="s">
        <v>143</v>
      </c>
      <c r="E18" s="13">
        <f>일위대가!F131</f>
        <v>0</v>
      </c>
      <c r="F18" s="13">
        <f>일위대가!H131</f>
        <v>0</v>
      </c>
      <c r="G18" s="17">
        <f>일위대가!I131</f>
        <v>0</v>
      </c>
      <c r="H18" s="13">
        <f t="shared" si="0"/>
        <v>0</v>
      </c>
      <c r="I18" s="8" t="s">
        <v>144</v>
      </c>
      <c r="J18" s="8" t="s">
        <v>52</v>
      </c>
      <c r="K18" s="2" t="s">
        <v>52</v>
      </c>
      <c r="L18" s="2" t="s">
        <v>52</v>
      </c>
      <c r="M18" s="2" t="s">
        <v>52</v>
      </c>
      <c r="N18" s="2" t="s">
        <v>52</v>
      </c>
    </row>
    <row r="19" spans="1:14" ht="30" customHeight="1">
      <c r="A19" s="8" t="s">
        <v>150</v>
      </c>
      <c r="B19" s="8" t="s">
        <v>147</v>
      </c>
      <c r="C19" s="8" t="s">
        <v>148</v>
      </c>
      <c r="D19" s="8" t="s">
        <v>60</v>
      </c>
      <c r="E19" s="13">
        <f>일위대가!F140</f>
        <v>0</v>
      </c>
      <c r="F19" s="13">
        <f>일위대가!H140</f>
        <v>0</v>
      </c>
      <c r="G19" s="17">
        <f>일위대가!I140</f>
        <v>0</v>
      </c>
      <c r="H19" s="13">
        <f t="shared" si="0"/>
        <v>0</v>
      </c>
      <c r="I19" s="8" t="s">
        <v>149</v>
      </c>
      <c r="J19" s="8" t="s">
        <v>52</v>
      </c>
      <c r="K19" s="2" t="s">
        <v>52</v>
      </c>
      <c r="L19" s="2" t="s">
        <v>52</v>
      </c>
      <c r="M19" s="2" t="s">
        <v>52</v>
      </c>
      <c r="N19" s="2" t="s">
        <v>52</v>
      </c>
    </row>
    <row r="20" spans="1:14" ht="30" customHeight="1">
      <c r="A20" s="8" t="s">
        <v>184</v>
      </c>
      <c r="B20" s="8" t="s">
        <v>181</v>
      </c>
      <c r="C20" s="8" t="s">
        <v>182</v>
      </c>
      <c r="D20" s="8" t="s">
        <v>77</v>
      </c>
      <c r="E20" s="13">
        <f>일위대가!F145</f>
        <v>0</v>
      </c>
      <c r="F20" s="13">
        <f>일위대가!H145</f>
        <v>0</v>
      </c>
      <c r="G20" s="17">
        <f>일위대가!I145</f>
        <v>0</v>
      </c>
      <c r="H20" s="13">
        <f t="shared" si="0"/>
        <v>0</v>
      </c>
      <c r="I20" s="8" t="s">
        <v>183</v>
      </c>
      <c r="J20" s="8" t="s">
        <v>595</v>
      </c>
      <c r="K20" s="2" t="s">
        <v>52</v>
      </c>
      <c r="L20" s="2" t="s">
        <v>52</v>
      </c>
      <c r="M20" s="2" t="s">
        <v>595</v>
      </c>
      <c r="N20" s="2" t="s">
        <v>52</v>
      </c>
    </row>
    <row r="21" spans="1:14" ht="30" customHeight="1">
      <c r="A21" s="8" t="s">
        <v>188</v>
      </c>
      <c r="B21" s="8" t="s">
        <v>181</v>
      </c>
      <c r="C21" s="8" t="s">
        <v>186</v>
      </c>
      <c r="D21" s="8" t="s">
        <v>77</v>
      </c>
      <c r="E21" s="13">
        <f>일위대가!F150</f>
        <v>0</v>
      </c>
      <c r="F21" s="13">
        <f>일위대가!H150</f>
        <v>0</v>
      </c>
      <c r="G21" s="17">
        <f>일위대가!I150</f>
        <v>0</v>
      </c>
      <c r="H21" s="13">
        <f t="shared" si="0"/>
        <v>0</v>
      </c>
      <c r="I21" s="8" t="s">
        <v>187</v>
      </c>
      <c r="J21" s="8" t="s">
        <v>52</v>
      </c>
      <c r="K21" s="2" t="s">
        <v>52</v>
      </c>
      <c r="L21" s="2" t="s">
        <v>52</v>
      </c>
      <c r="M21" s="2" t="s">
        <v>52</v>
      </c>
      <c r="N21" s="2" t="s">
        <v>52</v>
      </c>
    </row>
    <row r="22" spans="1:14" ht="30" customHeight="1">
      <c r="A22" s="8" t="s">
        <v>193</v>
      </c>
      <c r="B22" s="8" t="s">
        <v>190</v>
      </c>
      <c r="C22" s="8" t="s">
        <v>191</v>
      </c>
      <c r="D22" s="8" t="s">
        <v>60</v>
      </c>
      <c r="E22" s="13">
        <f>일위대가!F154</f>
        <v>0</v>
      </c>
      <c r="F22" s="13">
        <f>일위대가!H154</f>
        <v>0</v>
      </c>
      <c r="G22" s="17">
        <f>일위대가!I154</f>
        <v>0</v>
      </c>
      <c r="H22" s="13">
        <f t="shared" si="0"/>
        <v>0</v>
      </c>
      <c r="I22" s="8" t="s">
        <v>192</v>
      </c>
      <c r="J22" s="8" t="s">
        <v>604</v>
      </c>
      <c r="K22" s="2" t="s">
        <v>52</v>
      </c>
      <c r="L22" s="2" t="s">
        <v>52</v>
      </c>
      <c r="M22" s="2" t="s">
        <v>604</v>
      </c>
      <c r="N22" s="2" t="s">
        <v>52</v>
      </c>
    </row>
    <row r="23" spans="1:14" ht="30" customHeight="1">
      <c r="A23" s="8" t="s">
        <v>197</v>
      </c>
      <c r="B23" s="8" t="s">
        <v>195</v>
      </c>
      <c r="C23" s="8" t="s">
        <v>52</v>
      </c>
      <c r="D23" s="8" t="s">
        <v>60</v>
      </c>
      <c r="E23" s="13">
        <f>일위대가!F159</f>
        <v>0</v>
      </c>
      <c r="F23" s="13">
        <f>일위대가!H159</f>
        <v>0</v>
      </c>
      <c r="G23" s="17">
        <f>일위대가!I159</f>
        <v>0</v>
      </c>
      <c r="H23" s="13">
        <f t="shared" si="0"/>
        <v>0</v>
      </c>
      <c r="I23" s="8" t="s">
        <v>196</v>
      </c>
      <c r="J23" s="8" t="s">
        <v>52</v>
      </c>
      <c r="K23" s="2" t="s">
        <v>52</v>
      </c>
      <c r="L23" s="2" t="s">
        <v>52</v>
      </c>
      <c r="M23" s="2" t="s">
        <v>52</v>
      </c>
      <c r="N23" s="2" t="s">
        <v>52</v>
      </c>
    </row>
    <row r="24" spans="1:14" ht="30" customHeight="1">
      <c r="A24" s="8" t="s">
        <v>201</v>
      </c>
      <c r="B24" s="8" t="s">
        <v>199</v>
      </c>
      <c r="C24" s="8" t="s">
        <v>52</v>
      </c>
      <c r="D24" s="8" t="s">
        <v>60</v>
      </c>
      <c r="E24" s="13">
        <f>일위대가!F164</f>
        <v>0</v>
      </c>
      <c r="F24" s="13">
        <f>일위대가!H164</f>
        <v>0</v>
      </c>
      <c r="G24" s="17">
        <f>일위대가!I164</f>
        <v>0</v>
      </c>
      <c r="H24" s="13">
        <f t="shared" si="0"/>
        <v>0</v>
      </c>
      <c r="I24" s="8" t="s">
        <v>200</v>
      </c>
      <c r="J24" s="8" t="s">
        <v>52</v>
      </c>
      <c r="K24" s="2" t="s">
        <v>52</v>
      </c>
      <c r="L24" s="2" t="s">
        <v>52</v>
      </c>
      <c r="M24" s="2" t="s">
        <v>52</v>
      </c>
      <c r="N24" s="2" t="s">
        <v>52</v>
      </c>
    </row>
    <row r="25" spans="1:14" ht="30" customHeight="1">
      <c r="A25" s="8" t="s">
        <v>205</v>
      </c>
      <c r="B25" s="8" t="s">
        <v>203</v>
      </c>
      <c r="C25" s="8" t="s">
        <v>52</v>
      </c>
      <c r="D25" s="8" t="s">
        <v>60</v>
      </c>
      <c r="E25" s="13">
        <f>일위대가!F168</f>
        <v>0</v>
      </c>
      <c r="F25" s="13">
        <f>일위대가!H168</f>
        <v>0</v>
      </c>
      <c r="G25" s="17">
        <f>일위대가!I168</f>
        <v>0</v>
      </c>
      <c r="H25" s="13">
        <f t="shared" si="0"/>
        <v>0</v>
      </c>
      <c r="I25" s="8" t="s">
        <v>204</v>
      </c>
      <c r="J25" s="8" t="s">
        <v>52</v>
      </c>
      <c r="K25" s="2" t="s">
        <v>52</v>
      </c>
      <c r="L25" s="2" t="s">
        <v>52</v>
      </c>
      <c r="M25" s="2" t="s">
        <v>52</v>
      </c>
      <c r="N25" s="2" t="s">
        <v>52</v>
      </c>
    </row>
    <row r="26" spans="1:14" ht="30" customHeight="1">
      <c r="A26" s="8" t="s">
        <v>221</v>
      </c>
      <c r="B26" s="8" t="s">
        <v>218</v>
      </c>
      <c r="C26" s="8" t="s">
        <v>219</v>
      </c>
      <c r="D26" s="8" t="s">
        <v>77</v>
      </c>
      <c r="E26" s="13">
        <f>일위대가!F174</f>
        <v>0</v>
      </c>
      <c r="F26" s="13">
        <f>일위대가!H174</f>
        <v>0</v>
      </c>
      <c r="G26" s="17">
        <f>일위대가!I174</f>
        <v>0</v>
      </c>
      <c r="H26" s="13">
        <f t="shared" si="0"/>
        <v>0</v>
      </c>
      <c r="I26" s="8" t="s">
        <v>220</v>
      </c>
      <c r="J26" s="8" t="s">
        <v>52</v>
      </c>
      <c r="K26" s="2" t="s">
        <v>52</v>
      </c>
      <c r="L26" s="2" t="s">
        <v>52</v>
      </c>
      <c r="M26" s="2" t="s">
        <v>52</v>
      </c>
      <c r="N26" s="2" t="s">
        <v>52</v>
      </c>
    </row>
    <row r="27" spans="1:14" ht="30" customHeight="1">
      <c r="A27" s="8" t="s">
        <v>225</v>
      </c>
      <c r="B27" s="8" t="s">
        <v>223</v>
      </c>
      <c r="C27" s="8" t="s">
        <v>52</v>
      </c>
      <c r="D27" s="8" t="s">
        <v>77</v>
      </c>
      <c r="E27" s="13">
        <f>일위대가!F179</f>
        <v>0</v>
      </c>
      <c r="F27" s="13">
        <f>일위대가!H179</f>
        <v>0</v>
      </c>
      <c r="G27" s="17">
        <f>일위대가!I179</f>
        <v>0</v>
      </c>
      <c r="H27" s="13">
        <f t="shared" si="0"/>
        <v>0</v>
      </c>
      <c r="I27" s="8" t="s">
        <v>224</v>
      </c>
      <c r="J27" s="8" t="s">
        <v>52</v>
      </c>
      <c r="K27" s="2" t="s">
        <v>52</v>
      </c>
      <c r="L27" s="2" t="s">
        <v>52</v>
      </c>
      <c r="M27" s="2" t="s">
        <v>52</v>
      </c>
      <c r="N27" s="2" t="s">
        <v>52</v>
      </c>
    </row>
    <row r="28" spans="1:14" ht="30" customHeight="1">
      <c r="A28" s="8" t="s">
        <v>229</v>
      </c>
      <c r="B28" s="8" t="s">
        <v>227</v>
      </c>
      <c r="C28" s="8" t="s">
        <v>52</v>
      </c>
      <c r="D28" s="8" t="s">
        <v>60</v>
      </c>
      <c r="E28" s="13">
        <f>일위대가!F184</f>
        <v>0</v>
      </c>
      <c r="F28" s="13">
        <f>일위대가!H184</f>
        <v>0</v>
      </c>
      <c r="G28" s="17">
        <f>일위대가!I184</f>
        <v>0</v>
      </c>
      <c r="H28" s="13">
        <f t="shared" si="0"/>
        <v>0</v>
      </c>
      <c r="I28" s="8" t="s">
        <v>228</v>
      </c>
      <c r="J28" s="8" t="s">
        <v>52</v>
      </c>
      <c r="K28" s="2" t="s">
        <v>52</v>
      </c>
      <c r="L28" s="2" t="s">
        <v>52</v>
      </c>
      <c r="M28" s="2" t="s">
        <v>52</v>
      </c>
      <c r="N28" s="2" t="s">
        <v>52</v>
      </c>
    </row>
    <row r="29" spans="1:14" ht="30" customHeight="1">
      <c r="A29" s="8" t="s">
        <v>233</v>
      </c>
      <c r="B29" s="8" t="s">
        <v>231</v>
      </c>
      <c r="C29" s="8" t="s">
        <v>52</v>
      </c>
      <c r="D29" s="8" t="s">
        <v>77</v>
      </c>
      <c r="E29" s="13">
        <f>일위대가!F189</f>
        <v>0</v>
      </c>
      <c r="F29" s="13">
        <f>일위대가!H189</f>
        <v>0</v>
      </c>
      <c r="G29" s="17">
        <f>일위대가!I189</f>
        <v>0</v>
      </c>
      <c r="H29" s="13">
        <f t="shared" si="0"/>
        <v>0</v>
      </c>
      <c r="I29" s="8" t="s">
        <v>232</v>
      </c>
      <c r="J29" s="8" t="s">
        <v>52</v>
      </c>
      <c r="K29" s="2" t="s">
        <v>52</v>
      </c>
      <c r="L29" s="2" t="s">
        <v>52</v>
      </c>
      <c r="M29" s="2" t="s">
        <v>52</v>
      </c>
      <c r="N29" s="2" t="s">
        <v>52</v>
      </c>
    </row>
    <row r="30" spans="1:14" ht="30" customHeight="1">
      <c r="A30" s="8" t="s">
        <v>237</v>
      </c>
      <c r="B30" s="8" t="s">
        <v>235</v>
      </c>
      <c r="C30" s="8" t="s">
        <v>52</v>
      </c>
      <c r="D30" s="8" t="s">
        <v>60</v>
      </c>
      <c r="E30" s="13">
        <f>일위대가!F194</f>
        <v>0</v>
      </c>
      <c r="F30" s="13">
        <f>일위대가!H194</f>
        <v>0</v>
      </c>
      <c r="G30" s="17">
        <f>일위대가!I194</f>
        <v>0</v>
      </c>
      <c r="H30" s="13">
        <f t="shared" si="0"/>
        <v>0</v>
      </c>
      <c r="I30" s="8" t="s">
        <v>236</v>
      </c>
      <c r="J30" s="8" t="s">
        <v>52</v>
      </c>
      <c r="K30" s="2" t="s">
        <v>52</v>
      </c>
      <c r="L30" s="2" t="s">
        <v>52</v>
      </c>
      <c r="M30" s="2" t="s">
        <v>52</v>
      </c>
      <c r="N30" s="2" t="s">
        <v>52</v>
      </c>
    </row>
    <row r="31" spans="1:14" ht="30" customHeight="1">
      <c r="A31" s="8" t="s">
        <v>241</v>
      </c>
      <c r="B31" s="8" t="s">
        <v>239</v>
      </c>
      <c r="C31" s="8" t="s">
        <v>52</v>
      </c>
      <c r="D31" s="8" t="s">
        <v>60</v>
      </c>
      <c r="E31" s="13">
        <f>일위대가!F199</f>
        <v>0</v>
      </c>
      <c r="F31" s="13">
        <f>일위대가!H199</f>
        <v>0</v>
      </c>
      <c r="G31" s="17">
        <f>일위대가!I199</f>
        <v>0</v>
      </c>
      <c r="H31" s="13">
        <f t="shared" si="0"/>
        <v>0</v>
      </c>
      <c r="I31" s="8" t="s">
        <v>240</v>
      </c>
      <c r="J31" s="8" t="s">
        <v>52</v>
      </c>
      <c r="K31" s="2" t="s">
        <v>52</v>
      </c>
      <c r="L31" s="2" t="s">
        <v>52</v>
      </c>
      <c r="M31" s="2" t="s">
        <v>52</v>
      </c>
      <c r="N31" s="2" t="s">
        <v>52</v>
      </c>
    </row>
    <row r="32" spans="1:14" ht="30" customHeight="1">
      <c r="A32" s="8" t="s">
        <v>246</v>
      </c>
      <c r="B32" s="8" t="s">
        <v>243</v>
      </c>
      <c r="C32" s="8" t="s">
        <v>244</v>
      </c>
      <c r="D32" s="8" t="s">
        <v>77</v>
      </c>
      <c r="E32" s="13">
        <f>일위대가!F204</f>
        <v>0</v>
      </c>
      <c r="F32" s="13">
        <f>일위대가!H204</f>
        <v>0</v>
      </c>
      <c r="G32" s="17">
        <f>일위대가!I204</f>
        <v>0</v>
      </c>
      <c r="H32" s="13">
        <f t="shared" si="0"/>
        <v>0</v>
      </c>
      <c r="I32" s="8" t="s">
        <v>245</v>
      </c>
      <c r="J32" s="8" t="s">
        <v>52</v>
      </c>
      <c r="K32" s="2" t="s">
        <v>52</v>
      </c>
      <c r="L32" s="2" t="s">
        <v>52</v>
      </c>
      <c r="M32" s="2" t="s">
        <v>52</v>
      </c>
      <c r="N32" s="2" t="s">
        <v>52</v>
      </c>
    </row>
    <row r="33" spans="1:14" ht="30" customHeight="1">
      <c r="A33" s="8" t="s">
        <v>250</v>
      </c>
      <c r="B33" s="8" t="s">
        <v>248</v>
      </c>
      <c r="C33" s="8" t="s">
        <v>52</v>
      </c>
      <c r="D33" s="8" t="s">
        <v>153</v>
      </c>
      <c r="E33" s="13">
        <f>일위대가!F209</f>
        <v>0</v>
      </c>
      <c r="F33" s="13">
        <f>일위대가!H209</f>
        <v>0</v>
      </c>
      <c r="G33" s="17">
        <f>일위대가!I209</f>
        <v>0</v>
      </c>
      <c r="H33" s="13">
        <f t="shared" si="0"/>
        <v>0</v>
      </c>
      <c r="I33" s="8" t="s">
        <v>249</v>
      </c>
      <c r="J33" s="8" t="s">
        <v>52</v>
      </c>
      <c r="K33" s="2" t="s">
        <v>52</v>
      </c>
      <c r="L33" s="2" t="s">
        <v>52</v>
      </c>
      <c r="M33" s="2" t="s">
        <v>52</v>
      </c>
      <c r="N33" s="2" t="s">
        <v>52</v>
      </c>
    </row>
    <row r="34" spans="1:14" ht="30" customHeight="1">
      <c r="A34" s="8" t="s">
        <v>320</v>
      </c>
      <c r="B34" s="8" t="s">
        <v>317</v>
      </c>
      <c r="C34" s="8" t="s">
        <v>318</v>
      </c>
      <c r="D34" s="8" t="s">
        <v>319</v>
      </c>
      <c r="E34" s="13">
        <f>일위대가!F217</f>
        <v>0</v>
      </c>
      <c r="F34" s="13">
        <f>일위대가!H217</f>
        <v>0</v>
      </c>
      <c r="G34" s="17">
        <f>일위대가!I217</f>
        <v>0</v>
      </c>
      <c r="H34" s="13">
        <f t="shared" si="0"/>
        <v>0</v>
      </c>
      <c r="I34" s="8" t="s">
        <v>655</v>
      </c>
      <c r="J34" s="8" t="s">
        <v>656</v>
      </c>
      <c r="K34" s="2" t="s">
        <v>52</v>
      </c>
      <c r="L34" s="2" t="s">
        <v>52</v>
      </c>
      <c r="M34" s="2" t="s">
        <v>656</v>
      </c>
      <c r="N34" s="2" t="s">
        <v>52</v>
      </c>
    </row>
    <row r="35" spans="1:14" ht="30" customHeight="1">
      <c r="A35" s="8" t="s">
        <v>338</v>
      </c>
      <c r="B35" s="8" t="s">
        <v>335</v>
      </c>
      <c r="C35" s="8" t="s">
        <v>336</v>
      </c>
      <c r="D35" s="8" t="s">
        <v>337</v>
      </c>
      <c r="E35" s="13">
        <f>일위대가!F224</f>
        <v>0</v>
      </c>
      <c r="F35" s="13">
        <f>일위대가!H224</f>
        <v>0</v>
      </c>
      <c r="G35" s="17">
        <f>일위대가!I224</f>
        <v>0</v>
      </c>
      <c r="H35" s="13">
        <f t="shared" si="0"/>
        <v>0</v>
      </c>
      <c r="I35" s="8" t="s">
        <v>675</v>
      </c>
      <c r="J35" s="8" t="s">
        <v>676</v>
      </c>
      <c r="K35" s="2" t="s">
        <v>677</v>
      </c>
      <c r="L35" s="2" t="s">
        <v>52</v>
      </c>
      <c r="M35" s="2" t="s">
        <v>676</v>
      </c>
      <c r="N35" s="2" t="s">
        <v>63</v>
      </c>
    </row>
    <row r="36" spans="1:14" ht="30" customHeight="1">
      <c r="A36" s="8" t="s">
        <v>671</v>
      </c>
      <c r="B36" s="8" t="s">
        <v>669</v>
      </c>
      <c r="C36" s="8" t="s">
        <v>670</v>
      </c>
      <c r="D36" s="8" t="s">
        <v>319</v>
      </c>
      <c r="E36" s="13">
        <f>일위대가!F229</f>
        <v>0</v>
      </c>
      <c r="F36" s="13">
        <f>일위대가!H229</f>
        <v>0</v>
      </c>
      <c r="G36" s="17">
        <f>일위대가!I229</f>
        <v>0</v>
      </c>
      <c r="H36" s="13">
        <f t="shared" ref="H36:H67" si="1">E36+F36+G36</f>
        <v>0</v>
      </c>
      <c r="I36" s="8" t="s">
        <v>692</v>
      </c>
      <c r="J36" s="8" t="s">
        <v>693</v>
      </c>
      <c r="K36" s="2" t="s">
        <v>52</v>
      </c>
      <c r="L36" s="2" t="s">
        <v>52</v>
      </c>
      <c r="M36" s="2" t="s">
        <v>693</v>
      </c>
      <c r="N36" s="2" t="s">
        <v>52</v>
      </c>
    </row>
    <row r="37" spans="1:14" ht="30" customHeight="1">
      <c r="A37" s="8" t="s">
        <v>351</v>
      </c>
      <c r="B37" s="8" t="s">
        <v>349</v>
      </c>
      <c r="C37" s="8" t="s">
        <v>350</v>
      </c>
      <c r="D37" s="8" t="s">
        <v>337</v>
      </c>
      <c r="E37" s="13">
        <f>일위대가!F236</f>
        <v>0</v>
      </c>
      <c r="F37" s="13">
        <f>일위대가!H236</f>
        <v>0</v>
      </c>
      <c r="G37" s="17">
        <f>일위대가!I236</f>
        <v>0</v>
      </c>
      <c r="H37" s="13">
        <f t="shared" si="1"/>
        <v>0</v>
      </c>
      <c r="I37" s="8" t="s">
        <v>699</v>
      </c>
      <c r="J37" s="8" t="s">
        <v>700</v>
      </c>
      <c r="K37" s="2" t="s">
        <v>677</v>
      </c>
      <c r="L37" s="2" t="s">
        <v>52</v>
      </c>
      <c r="M37" s="2" t="s">
        <v>700</v>
      </c>
      <c r="N37" s="2" t="s">
        <v>63</v>
      </c>
    </row>
    <row r="38" spans="1:14" ht="30" customHeight="1">
      <c r="A38" s="8" t="s">
        <v>414</v>
      </c>
      <c r="B38" s="8" t="s">
        <v>411</v>
      </c>
      <c r="C38" s="8" t="s">
        <v>412</v>
      </c>
      <c r="D38" s="8" t="s">
        <v>60</v>
      </c>
      <c r="E38" s="13">
        <f>일위대가!F242</f>
        <v>0</v>
      </c>
      <c r="F38" s="13">
        <f>일위대가!H242</f>
        <v>0</v>
      </c>
      <c r="G38" s="17">
        <f>일위대가!I242</f>
        <v>0</v>
      </c>
      <c r="H38" s="13">
        <f t="shared" si="1"/>
        <v>0</v>
      </c>
      <c r="I38" s="8" t="s">
        <v>413</v>
      </c>
      <c r="J38" s="8" t="s">
        <v>52</v>
      </c>
      <c r="K38" s="2" t="s">
        <v>52</v>
      </c>
      <c r="L38" s="2" t="s">
        <v>52</v>
      </c>
      <c r="M38" s="2" t="s">
        <v>52</v>
      </c>
      <c r="N38" s="2" t="s">
        <v>52</v>
      </c>
    </row>
    <row r="39" spans="1:14" ht="30" customHeight="1">
      <c r="A39" s="8" t="s">
        <v>418</v>
      </c>
      <c r="B39" s="8" t="s">
        <v>416</v>
      </c>
      <c r="C39" s="8" t="s">
        <v>52</v>
      </c>
      <c r="D39" s="8" t="s">
        <v>77</v>
      </c>
      <c r="E39" s="13">
        <f>일위대가!F247</f>
        <v>0</v>
      </c>
      <c r="F39" s="13">
        <f>일위대가!H247</f>
        <v>0</v>
      </c>
      <c r="G39" s="17">
        <f>일위대가!I247</f>
        <v>0</v>
      </c>
      <c r="H39" s="13">
        <f t="shared" si="1"/>
        <v>0</v>
      </c>
      <c r="I39" s="8" t="s">
        <v>417</v>
      </c>
      <c r="J39" s="8" t="s">
        <v>716</v>
      </c>
      <c r="K39" s="2" t="s">
        <v>52</v>
      </c>
      <c r="L39" s="2" t="s">
        <v>52</v>
      </c>
      <c r="M39" s="2" t="s">
        <v>716</v>
      </c>
      <c r="N39" s="2" t="s">
        <v>52</v>
      </c>
    </row>
    <row r="40" spans="1:14" ht="30" customHeight="1">
      <c r="A40" s="8" t="s">
        <v>577</v>
      </c>
      <c r="B40" s="8" t="s">
        <v>574</v>
      </c>
      <c r="C40" s="8" t="s">
        <v>575</v>
      </c>
      <c r="D40" s="8" t="s">
        <v>478</v>
      </c>
      <c r="E40" s="13">
        <f>일위대가!F252</f>
        <v>0</v>
      </c>
      <c r="F40" s="13">
        <f>일위대가!H252</f>
        <v>0</v>
      </c>
      <c r="G40" s="17">
        <f>일위대가!I252</f>
        <v>0</v>
      </c>
      <c r="H40" s="13">
        <f t="shared" si="1"/>
        <v>0</v>
      </c>
      <c r="I40" s="8" t="s">
        <v>576</v>
      </c>
      <c r="J40" s="8" t="s">
        <v>727</v>
      </c>
      <c r="K40" s="2" t="s">
        <v>52</v>
      </c>
      <c r="L40" s="2" t="s">
        <v>52</v>
      </c>
      <c r="M40" s="2" t="s">
        <v>727</v>
      </c>
      <c r="N40" s="2" t="s">
        <v>52</v>
      </c>
    </row>
    <row r="41" spans="1:14" ht="30" customHeight="1">
      <c r="A41" s="8" t="s">
        <v>713</v>
      </c>
      <c r="B41" s="8" t="s">
        <v>710</v>
      </c>
      <c r="C41" s="8" t="s">
        <v>711</v>
      </c>
      <c r="D41" s="8" t="s">
        <v>77</v>
      </c>
      <c r="E41" s="13">
        <f>일위대가!F257</f>
        <v>0</v>
      </c>
      <c r="F41" s="13">
        <f>일위대가!H257</f>
        <v>0</v>
      </c>
      <c r="G41" s="17">
        <f>일위대가!I257</f>
        <v>0</v>
      </c>
      <c r="H41" s="13">
        <f t="shared" si="1"/>
        <v>0</v>
      </c>
      <c r="I41" s="8" t="s">
        <v>712</v>
      </c>
      <c r="J41" s="8" t="s">
        <v>737</v>
      </c>
      <c r="K41" s="2" t="s">
        <v>52</v>
      </c>
      <c r="L41" s="2" t="s">
        <v>52</v>
      </c>
      <c r="M41" s="2" t="s">
        <v>737</v>
      </c>
      <c r="N41" s="2" t="s">
        <v>52</v>
      </c>
    </row>
    <row r="42" spans="1:14" ht="30" customHeight="1">
      <c r="A42" s="8" t="s">
        <v>720</v>
      </c>
      <c r="B42" s="8" t="s">
        <v>717</v>
      </c>
      <c r="C42" s="8" t="s">
        <v>718</v>
      </c>
      <c r="D42" s="8" t="s">
        <v>77</v>
      </c>
      <c r="E42" s="13">
        <f>일위대가!F263</f>
        <v>0</v>
      </c>
      <c r="F42" s="13">
        <f>일위대가!H263</f>
        <v>0</v>
      </c>
      <c r="G42" s="17">
        <f>일위대가!I263</f>
        <v>0</v>
      </c>
      <c r="H42" s="13">
        <f t="shared" si="1"/>
        <v>0</v>
      </c>
      <c r="I42" s="8" t="s">
        <v>719</v>
      </c>
      <c r="J42" s="8" t="s">
        <v>749</v>
      </c>
      <c r="K42" s="2" t="s">
        <v>52</v>
      </c>
      <c r="L42" s="2" t="s">
        <v>52</v>
      </c>
      <c r="M42" s="2" t="s">
        <v>749</v>
      </c>
      <c r="N42" s="2" t="s">
        <v>52</v>
      </c>
    </row>
    <row r="43" spans="1:14" ht="30" customHeight="1">
      <c r="A43" s="8" t="s">
        <v>730</v>
      </c>
      <c r="B43" s="8" t="s">
        <v>728</v>
      </c>
      <c r="C43" s="8" t="s">
        <v>575</v>
      </c>
      <c r="D43" s="8" t="s">
        <v>478</v>
      </c>
      <c r="E43" s="13">
        <f>일위대가!F276</f>
        <v>0</v>
      </c>
      <c r="F43" s="13">
        <f>일위대가!H276</f>
        <v>0</v>
      </c>
      <c r="G43" s="17">
        <f>일위대가!I276</f>
        <v>0</v>
      </c>
      <c r="H43" s="13">
        <f t="shared" si="1"/>
        <v>0</v>
      </c>
      <c r="I43" s="8" t="s">
        <v>729</v>
      </c>
      <c r="J43" s="8" t="s">
        <v>727</v>
      </c>
      <c r="K43" s="2" t="s">
        <v>52</v>
      </c>
      <c r="L43" s="2" t="s">
        <v>52</v>
      </c>
      <c r="M43" s="2" t="s">
        <v>727</v>
      </c>
      <c r="N43" s="2" t="s">
        <v>52</v>
      </c>
    </row>
    <row r="44" spans="1:14" ht="30" customHeight="1">
      <c r="A44" s="8" t="s">
        <v>734</v>
      </c>
      <c r="B44" s="8" t="s">
        <v>732</v>
      </c>
      <c r="C44" s="8" t="s">
        <v>575</v>
      </c>
      <c r="D44" s="8" t="s">
        <v>478</v>
      </c>
      <c r="E44" s="13">
        <f>일위대가!F289</f>
        <v>0</v>
      </c>
      <c r="F44" s="13">
        <f>일위대가!H289</f>
        <v>0</v>
      </c>
      <c r="G44" s="17">
        <f>일위대가!I289</f>
        <v>0</v>
      </c>
      <c r="H44" s="13">
        <f t="shared" si="1"/>
        <v>0</v>
      </c>
      <c r="I44" s="8" t="s">
        <v>733</v>
      </c>
      <c r="J44" s="8" t="s">
        <v>727</v>
      </c>
      <c r="K44" s="2" t="s">
        <v>52</v>
      </c>
      <c r="L44" s="2" t="s">
        <v>52</v>
      </c>
      <c r="M44" s="2" t="s">
        <v>727</v>
      </c>
      <c r="N44" s="2" t="s">
        <v>52</v>
      </c>
    </row>
    <row r="45" spans="1:14" ht="30" customHeight="1">
      <c r="A45" s="8" t="s">
        <v>741</v>
      </c>
      <c r="B45" s="8" t="s">
        <v>738</v>
      </c>
      <c r="C45" s="8" t="s">
        <v>739</v>
      </c>
      <c r="D45" s="8" t="s">
        <v>77</v>
      </c>
      <c r="E45" s="13">
        <f>일위대가!F295</f>
        <v>0</v>
      </c>
      <c r="F45" s="13">
        <f>일위대가!H295</f>
        <v>0</v>
      </c>
      <c r="G45" s="17">
        <f>일위대가!I295</f>
        <v>0</v>
      </c>
      <c r="H45" s="13">
        <f t="shared" si="1"/>
        <v>0</v>
      </c>
      <c r="I45" s="8" t="s">
        <v>740</v>
      </c>
      <c r="J45" s="8" t="s">
        <v>737</v>
      </c>
      <c r="K45" s="2" t="s">
        <v>52</v>
      </c>
      <c r="L45" s="2" t="s">
        <v>52</v>
      </c>
      <c r="M45" s="2" t="s">
        <v>737</v>
      </c>
      <c r="N45" s="2" t="s">
        <v>52</v>
      </c>
    </row>
    <row r="46" spans="1:14" ht="30" customHeight="1">
      <c r="A46" s="8" t="s">
        <v>746</v>
      </c>
      <c r="B46" s="8" t="s">
        <v>743</v>
      </c>
      <c r="C46" s="8" t="s">
        <v>744</v>
      </c>
      <c r="D46" s="8" t="s">
        <v>77</v>
      </c>
      <c r="E46" s="13">
        <f>일위대가!F301</f>
        <v>0</v>
      </c>
      <c r="F46" s="13">
        <f>일위대가!H301</f>
        <v>0</v>
      </c>
      <c r="G46" s="17">
        <f>일위대가!I301</f>
        <v>0</v>
      </c>
      <c r="H46" s="13">
        <f t="shared" si="1"/>
        <v>0</v>
      </c>
      <c r="I46" s="8" t="s">
        <v>745</v>
      </c>
      <c r="J46" s="8" t="s">
        <v>52</v>
      </c>
      <c r="K46" s="2" t="s">
        <v>52</v>
      </c>
      <c r="L46" s="2" t="s">
        <v>52</v>
      </c>
      <c r="M46" s="2" t="s">
        <v>52</v>
      </c>
      <c r="N46" s="2" t="s">
        <v>52</v>
      </c>
    </row>
    <row r="47" spans="1:14" ht="30" customHeight="1">
      <c r="A47" s="8" t="s">
        <v>773</v>
      </c>
      <c r="B47" s="8" t="s">
        <v>770</v>
      </c>
      <c r="C47" s="8" t="s">
        <v>771</v>
      </c>
      <c r="D47" s="8" t="s">
        <v>337</v>
      </c>
      <c r="E47" s="13">
        <f>일위대가!F305</f>
        <v>0</v>
      </c>
      <c r="F47" s="13">
        <f>일위대가!H305</f>
        <v>0</v>
      </c>
      <c r="G47" s="17">
        <f>일위대가!I305</f>
        <v>0</v>
      </c>
      <c r="H47" s="13">
        <f t="shared" si="1"/>
        <v>0</v>
      </c>
      <c r="I47" s="8" t="s">
        <v>772</v>
      </c>
      <c r="J47" s="8" t="s">
        <v>820</v>
      </c>
      <c r="K47" s="2" t="s">
        <v>677</v>
      </c>
      <c r="L47" s="2" t="s">
        <v>52</v>
      </c>
      <c r="M47" s="2" t="s">
        <v>820</v>
      </c>
      <c r="N47" s="2" t="s">
        <v>63</v>
      </c>
    </row>
    <row r="48" spans="1:14" ht="30" customHeight="1">
      <c r="A48" s="8" t="s">
        <v>428</v>
      </c>
      <c r="B48" s="8" t="s">
        <v>94</v>
      </c>
      <c r="C48" s="8" t="s">
        <v>426</v>
      </c>
      <c r="D48" s="8" t="s">
        <v>77</v>
      </c>
      <c r="E48" s="13">
        <f>일위대가!F309</f>
        <v>0</v>
      </c>
      <c r="F48" s="13">
        <f>일위대가!H309</f>
        <v>0</v>
      </c>
      <c r="G48" s="17">
        <f>일위대가!I309</f>
        <v>0</v>
      </c>
      <c r="H48" s="13">
        <f t="shared" si="1"/>
        <v>0</v>
      </c>
      <c r="I48" s="8" t="s">
        <v>427</v>
      </c>
      <c r="J48" s="8" t="s">
        <v>421</v>
      </c>
      <c r="K48" s="2" t="s">
        <v>52</v>
      </c>
      <c r="L48" s="2" t="s">
        <v>52</v>
      </c>
      <c r="M48" s="2" t="s">
        <v>421</v>
      </c>
      <c r="N48" s="2" t="s">
        <v>52</v>
      </c>
    </row>
    <row r="49" spans="1:14" ht="30" customHeight="1">
      <c r="A49" s="8" t="s">
        <v>438</v>
      </c>
      <c r="B49" s="8" t="s">
        <v>435</v>
      </c>
      <c r="C49" s="8" t="s">
        <v>436</v>
      </c>
      <c r="D49" s="8" t="s">
        <v>337</v>
      </c>
      <c r="E49" s="13">
        <f>일위대가!F316</f>
        <v>0</v>
      </c>
      <c r="F49" s="13">
        <f>일위대가!H316</f>
        <v>0</v>
      </c>
      <c r="G49" s="17">
        <f>일위대가!I316</f>
        <v>0</v>
      </c>
      <c r="H49" s="13">
        <f t="shared" si="1"/>
        <v>0</v>
      </c>
      <c r="I49" s="8" t="s">
        <v>437</v>
      </c>
      <c r="J49" s="8" t="s">
        <v>826</v>
      </c>
      <c r="K49" s="2" t="s">
        <v>677</v>
      </c>
      <c r="L49" s="2" t="s">
        <v>52</v>
      </c>
      <c r="M49" s="2" t="s">
        <v>826</v>
      </c>
      <c r="N49" s="2" t="s">
        <v>63</v>
      </c>
    </row>
    <row r="50" spans="1:14" ht="30" customHeight="1">
      <c r="A50" s="8" t="s">
        <v>456</v>
      </c>
      <c r="B50" s="8" t="s">
        <v>454</v>
      </c>
      <c r="C50" s="8" t="s">
        <v>52</v>
      </c>
      <c r="D50" s="8" t="s">
        <v>77</v>
      </c>
      <c r="E50" s="13">
        <f>일위대가!F321</f>
        <v>0</v>
      </c>
      <c r="F50" s="13">
        <f>일위대가!H321</f>
        <v>0</v>
      </c>
      <c r="G50" s="17">
        <f>일위대가!I321</f>
        <v>0</v>
      </c>
      <c r="H50" s="13">
        <f t="shared" si="1"/>
        <v>0</v>
      </c>
      <c r="I50" s="8" t="s">
        <v>455</v>
      </c>
      <c r="J50" s="8" t="s">
        <v>834</v>
      </c>
      <c r="K50" s="2" t="s">
        <v>52</v>
      </c>
      <c r="L50" s="2" t="s">
        <v>52</v>
      </c>
      <c r="M50" s="2" t="s">
        <v>834</v>
      </c>
      <c r="N50" s="2" t="s">
        <v>52</v>
      </c>
    </row>
    <row r="51" spans="1:14" ht="30" customHeight="1">
      <c r="A51" s="8" t="s">
        <v>837</v>
      </c>
      <c r="B51" s="8" t="s">
        <v>454</v>
      </c>
      <c r="C51" s="8" t="s">
        <v>835</v>
      </c>
      <c r="D51" s="8" t="s">
        <v>77</v>
      </c>
      <c r="E51" s="13">
        <f>일위대가!F325</f>
        <v>0</v>
      </c>
      <c r="F51" s="13">
        <f>일위대가!H325</f>
        <v>0</v>
      </c>
      <c r="G51" s="17">
        <f>일위대가!I325</f>
        <v>0</v>
      </c>
      <c r="H51" s="13">
        <f t="shared" si="1"/>
        <v>0</v>
      </c>
      <c r="I51" s="8" t="s">
        <v>836</v>
      </c>
      <c r="J51" s="8" t="s">
        <v>834</v>
      </c>
      <c r="K51" s="2" t="s">
        <v>52</v>
      </c>
      <c r="L51" s="2" t="s">
        <v>52</v>
      </c>
      <c r="M51" s="2" t="s">
        <v>834</v>
      </c>
      <c r="N51" s="2" t="s">
        <v>52</v>
      </c>
    </row>
    <row r="52" spans="1:14" ht="30" customHeight="1">
      <c r="A52" s="8" t="s">
        <v>843</v>
      </c>
      <c r="B52" s="8" t="s">
        <v>454</v>
      </c>
      <c r="C52" s="8" t="s">
        <v>835</v>
      </c>
      <c r="D52" s="8" t="s">
        <v>841</v>
      </c>
      <c r="E52" s="13">
        <f>일위대가!F331</f>
        <v>0</v>
      </c>
      <c r="F52" s="13">
        <f>일위대가!H331</f>
        <v>0</v>
      </c>
      <c r="G52" s="17">
        <f>일위대가!I331</f>
        <v>0</v>
      </c>
      <c r="H52" s="13">
        <f t="shared" si="1"/>
        <v>0</v>
      </c>
      <c r="I52" s="8" t="s">
        <v>842</v>
      </c>
      <c r="J52" s="8" t="s">
        <v>834</v>
      </c>
      <c r="K52" s="2" t="s">
        <v>52</v>
      </c>
      <c r="L52" s="2" t="s">
        <v>52</v>
      </c>
      <c r="M52" s="2" t="s">
        <v>834</v>
      </c>
      <c r="N52" s="2" t="s">
        <v>52</v>
      </c>
    </row>
    <row r="53" spans="1:14" ht="30" customHeight="1">
      <c r="A53" s="8" t="s">
        <v>461</v>
      </c>
      <c r="B53" s="8" t="s">
        <v>459</v>
      </c>
      <c r="C53" s="8" t="s">
        <v>52</v>
      </c>
      <c r="D53" s="8" t="s">
        <v>77</v>
      </c>
      <c r="E53" s="13">
        <f>일위대가!F336</f>
        <v>0</v>
      </c>
      <c r="F53" s="13">
        <f>일위대가!H336</f>
        <v>0</v>
      </c>
      <c r="G53" s="17">
        <f>일위대가!I336</f>
        <v>0</v>
      </c>
      <c r="H53" s="13">
        <f t="shared" si="1"/>
        <v>0</v>
      </c>
      <c r="I53" s="8" t="s">
        <v>460</v>
      </c>
      <c r="J53" s="8" t="s">
        <v>834</v>
      </c>
      <c r="K53" s="2" t="s">
        <v>52</v>
      </c>
      <c r="L53" s="2" t="s">
        <v>52</v>
      </c>
      <c r="M53" s="2" t="s">
        <v>834</v>
      </c>
      <c r="N53" s="2" t="s">
        <v>52</v>
      </c>
    </row>
    <row r="54" spans="1:14" ht="30" customHeight="1">
      <c r="A54" s="8" t="s">
        <v>853</v>
      </c>
      <c r="B54" s="8" t="s">
        <v>459</v>
      </c>
      <c r="C54" s="8" t="s">
        <v>851</v>
      </c>
      <c r="D54" s="8" t="s">
        <v>77</v>
      </c>
      <c r="E54" s="13">
        <f>일위대가!F340</f>
        <v>0</v>
      </c>
      <c r="F54" s="13">
        <f>일위대가!H340</f>
        <v>0</v>
      </c>
      <c r="G54" s="17">
        <f>일위대가!I340</f>
        <v>0</v>
      </c>
      <c r="H54" s="13">
        <f t="shared" si="1"/>
        <v>0</v>
      </c>
      <c r="I54" s="8" t="s">
        <v>852</v>
      </c>
      <c r="J54" s="8" t="s">
        <v>834</v>
      </c>
      <c r="K54" s="2" t="s">
        <v>52</v>
      </c>
      <c r="L54" s="2" t="s">
        <v>52</v>
      </c>
      <c r="M54" s="2" t="s">
        <v>834</v>
      </c>
      <c r="N54" s="2" t="s">
        <v>52</v>
      </c>
    </row>
    <row r="55" spans="1:14" ht="30" customHeight="1">
      <c r="A55" s="8" t="s">
        <v>858</v>
      </c>
      <c r="B55" s="8" t="s">
        <v>855</v>
      </c>
      <c r="C55" s="8" t="s">
        <v>856</v>
      </c>
      <c r="D55" s="8" t="s">
        <v>77</v>
      </c>
      <c r="E55" s="13">
        <f>일위대가!F346</f>
        <v>0</v>
      </c>
      <c r="F55" s="13">
        <f>일위대가!H346</f>
        <v>0</v>
      </c>
      <c r="G55" s="17">
        <f>일위대가!I346</f>
        <v>0</v>
      </c>
      <c r="H55" s="13">
        <f t="shared" si="1"/>
        <v>0</v>
      </c>
      <c r="I55" s="8" t="s">
        <v>857</v>
      </c>
      <c r="J55" s="8" t="s">
        <v>52</v>
      </c>
      <c r="K55" s="2" t="s">
        <v>52</v>
      </c>
      <c r="L55" s="2" t="s">
        <v>52</v>
      </c>
      <c r="M55" s="2" t="s">
        <v>52</v>
      </c>
      <c r="N55" s="2" t="s">
        <v>52</v>
      </c>
    </row>
    <row r="56" spans="1:14" ht="30" customHeight="1">
      <c r="A56" s="8" t="s">
        <v>862</v>
      </c>
      <c r="B56" s="8" t="s">
        <v>459</v>
      </c>
      <c r="C56" s="8" t="s">
        <v>851</v>
      </c>
      <c r="D56" s="8" t="s">
        <v>841</v>
      </c>
      <c r="E56" s="13">
        <f>일위대가!F354</f>
        <v>0</v>
      </c>
      <c r="F56" s="13">
        <f>일위대가!H354</f>
        <v>0</v>
      </c>
      <c r="G56" s="17">
        <f>일위대가!I354</f>
        <v>0</v>
      </c>
      <c r="H56" s="13">
        <f t="shared" si="1"/>
        <v>0</v>
      </c>
      <c r="I56" s="8" t="s">
        <v>861</v>
      </c>
      <c r="J56" s="8" t="s">
        <v>834</v>
      </c>
      <c r="K56" s="2" t="s">
        <v>52</v>
      </c>
      <c r="L56" s="2" t="s">
        <v>52</v>
      </c>
      <c r="M56" s="2" t="s">
        <v>834</v>
      </c>
      <c r="N56" s="2" t="s">
        <v>52</v>
      </c>
    </row>
    <row r="57" spans="1:14" ht="30" customHeight="1">
      <c r="A57" s="8" t="s">
        <v>497</v>
      </c>
      <c r="B57" s="8" t="s">
        <v>494</v>
      </c>
      <c r="C57" s="8" t="s">
        <v>495</v>
      </c>
      <c r="D57" s="8" t="s">
        <v>77</v>
      </c>
      <c r="E57" s="13">
        <f>일위대가!F360</f>
        <v>0</v>
      </c>
      <c r="F57" s="13">
        <f>일위대가!H360</f>
        <v>0</v>
      </c>
      <c r="G57" s="17">
        <f>일위대가!I360</f>
        <v>0</v>
      </c>
      <c r="H57" s="13">
        <f t="shared" si="1"/>
        <v>0</v>
      </c>
      <c r="I57" s="8" t="s">
        <v>496</v>
      </c>
      <c r="J57" s="8" t="s">
        <v>52</v>
      </c>
      <c r="K57" s="2" t="s">
        <v>52</v>
      </c>
      <c r="L57" s="2" t="s">
        <v>52</v>
      </c>
      <c r="M57" s="2" t="s">
        <v>52</v>
      </c>
      <c r="N57" s="2" t="s">
        <v>52</v>
      </c>
    </row>
    <row r="58" spans="1:14" ht="30" customHeight="1">
      <c r="A58" s="8" t="s">
        <v>502</v>
      </c>
      <c r="B58" s="8" t="s">
        <v>499</v>
      </c>
      <c r="C58" s="8" t="s">
        <v>500</v>
      </c>
      <c r="D58" s="8" t="s">
        <v>77</v>
      </c>
      <c r="E58" s="13">
        <f>일위대가!F368</f>
        <v>0</v>
      </c>
      <c r="F58" s="13">
        <f>일위대가!H368</f>
        <v>0</v>
      </c>
      <c r="G58" s="17">
        <f>일위대가!I368</f>
        <v>0</v>
      </c>
      <c r="H58" s="13">
        <f t="shared" si="1"/>
        <v>0</v>
      </c>
      <c r="I58" s="8" t="s">
        <v>501</v>
      </c>
      <c r="J58" s="8" t="s">
        <v>52</v>
      </c>
      <c r="K58" s="2" t="s">
        <v>52</v>
      </c>
      <c r="L58" s="2" t="s">
        <v>52</v>
      </c>
      <c r="M58" s="2" t="s">
        <v>52</v>
      </c>
      <c r="N58" s="2" t="s">
        <v>52</v>
      </c>
    </row>
    <row r="59" spans="1:14" ht="30" customHeight="1">
      <c r="A59" s="8" t="s">
        <v>517</v>
      </c>
      <c r="B59" s="8" t="s">
        <v>514</v>
      </c>
      <c r="C59" s="8" t="s">
        <v>515</v>
      </c>
      <c r="D59" s="8" t="s">
        <v>77</v>
      </c>
      <c r="E59" s="13">
        <f>일위대가!F374</f>
        <v>0</v>
      </c>
      <c r="F59" s="13">
        <f>일위대가!H374</f>
        <v>0</v>
      </c>
      <c r="G59" s="17">
        <f>일위대가!I374</f>
        <v>0</v>
      </c>
      <c r="H59" s="13">
        <f t="shared" si="1"/>
        <v>0</v>
      </c>
      <c r="I59" s="8" t="s">
        <v>516</v>
      </c>
      <c r="J59" s="8" t="s">
        <v>890</v>
      </c>
      <c r="K59" s="2" t="s">
        <v>52</v>
      </c>
      <c r="L59" s="2" t="s">
        <v>52</v>
      </c>
      <c r="M59" s="2" t="s">
        <v>890</v>
      </c>
      <c r="N59" s="2" t="s">
        <v>52</v>
      </c>
    </row>
    <row r="60" spans="1:14" ht="30" customHeight="1">
      <c r="A60" s="8" t="s">
        <v>901</v>
      </c>
      <c r="B60" s="8" t="s">
        <v>898</v>
      </c>
      <c r="C60" s="8" t="s">
        <v>899</v>
      </c>
      <c r="D60" s="8" t="s">
        <v>77</v>
      </c>
      <c r="E60" s="13">
        <f>일위대가!F379</f>
        <v>0</v>
      </c>
      <c r="F60" s="13">
        <f>일위대가!H379</f>
        <v>0</v>
      </c>
      <c r="G60" s="17">
        <f>일위대가!I379</f>
        <v>0</v>
      </c>
      <c r="H60" s="13">
        <f t="shared" si="1"/>
        <v>0</v>
      </c>
      <c r="I60" s="8" t="s">
        <v>900</v>
      </c>
      <c r="J60" s="8" t="s">
        <v>890</v>
      </c>
      <c r="K60" s="2" t="s">
        <v>52</v>
      </c>
      <c r="L60" s="2" t="s">
        <v>52</v>
      </c>
      <c r="M60" s="2" t="s">
        <v>890</v>
      </c>
      <c r="N60" s="2" t="s">
        <v>52</v>
      </c>
    </row>
    <row r="61" spans="1:14" ht="30" customHeight="1">
      <c r="A61" s="8" t="s">
        <v>523</v>
      </c>
      <c r="B61" s="8" t="s">
        <v>520</v>
      </c>
      <c r="C61" s="8" t="s">
        <v>521</v>
      </c>
      <c r="D61" s="8" t="s">
        <v>60</v>
      </c>
      <c r="E61" s="13">
        <f>일위대가!F384</f>
        <v>0</v>
      </c>
      <c r="F61" s="13">
        <f>일위대가!H384</f>
        <v>0</v>
      </c>
      <c r="G61" s="17">
        <f>일위대가!I384</f>
        <v>0</v>
      </c>
      <c r="H61" s="13">
        <f t="shared" si="1"/>
        <v>0</v>
      </c>
      <c r="I61" s="8" t="s">
        <v>522</v>
      </c>
      <c r="J61" s="8" t="s">
        <v>52</v>
      </c>
      <c r="K61" s="2" t="s">
        <v>52</v>
      </c>
      <c r="L61" s="2" t="s">
        <v>52</v>
      </c>
      <c r="M61" s="2" t="s">
        <v>52</v>
      </c>
      <c r="N61" s="2" t="s">
        <v>52</v>
      </c>
    </row>
    <row r="62" spans="1:14" ht="30" customHeight="1">
      <c r="A62" s="8" t="s">
        <v>527</v>
      </c>
      <c r="B62" s="8" t="s">
        <v>520</v>
      </c>
      <c r="C62" s="8" t="s">
        <v>525</v>
      </c>
      <c r="D62" s="8" t="s">
        <v>60</v>
      </c>
      <c r="E62" s="13">
        <f>일위대가!F389</f>
        <v>0</v>
      </c>
      <c r="F62" s="13">
        <f>일위대가!H389</f>
        <v>0</v>
      </c>
      <c r="G62" s="17">
        <f>일위대가!I389</f>
        <v>0</v>
      </c>
      <c r="H62" s="13">
        <f t="shared" si="1"/>
        <v>0</v>
      </c>
      <c r="I62" s="8" t="s">
        <v>526</v>
      </c>
      <c r="J62" s="8" t="s">
        <v>52</v>
      </c>
      <c r="K62" s="2" t="s">
        <v>52</v>
      </c>
      <c r="L62" s="2" t="s">
        <v>52</v>
      </c>
      <c r="M62" s="2" t="s">
        <v>52</v>
      </c>
      <c r="N62" s="2" t="s">
        <v>52</v>
      </c>
    </row>
    <row r="63" spans="1:14" ht="30" customHeight="1">
      <c r="A63" s="8" t="s">
        <v>531</v>
      </c>
      <c r="B63" s="8" t="s">
        <v>520</v>
      </c>
      <c r="C63" s="8" t="s">
        <v>529</v>
      </c>
      <c r="D63" s="8" t="s">
        <v>60</v>
      </c>
      <c r="E63" s="13">
        <f>일위대가!F394</f>
        <v>0</v>
      </c>
      <c r="F63" s="13">
        <f>일위대가!H394</f>
        <v>0</v>
      </c>
      <c r="G63" s="17">
        <f>일위대가!I394</f>
        <v>0</v>
      </c>
      <c r="H63" s="13">
        <f t="shared" si="1"/>
        <v>0</v>
      </c>
      <c r="I63" s="8" t="s">
        <v>530</v>
      </c>
      <c r="J63" s="8" t="s">
        <v>52</v>
      </c>
      <c r="K63" s="2" t="s">
        <v>52</v>
      </c>
      <c r="L63" s="2" t="s">
        <v>52</v>
      </c>
      <c r="M63" s="2" t="s">
        <v>52</v>
      </c>
      <c r="N63" s="2" t="s">
        <v>52</v>
      </c>
    </row>
    <row r="64" spans="1:14" ht="30" customHeight="1">
      <c r="A64" s="8" t="s">
        <v>535</v>
      </c>
      <c r="B64" s="8" t="s">
        <v>520</v>
      </c>
      <c r="C64" s="8" t="s">
        <v>533</v>
      </c>
      <c r="D64" s="8" t="s">
        <v>60</v>
      </c>
      <c r="E64" s="13">
        <f>일위대가!F399</f>
        <v>0</v>
      </c>
      <c r="F64" s="13">
        <f>일위대가!H399</f>
        <v>0</v>
      </c>
      <c r="G64" s="17">
        <f>일위대가!I399</f>
        <v>0</v>
      </c>
      <c r="H64" s="13">
        <f t="shared" si="1"/>
        <v>0</v>
      </c>
      <c r="I64" s="8" t="s">
        <v>534</v>
      </c>
      <c r="J64" s="8" t="s">
        <v>52</v>
      </c>
      <c r="K64" s="2" t="s">
        <v>52</v>
      </c>
      <c r="L64" s="2" t="s">
        <v>52</v>
      </c>
      <c r="M64" s="2" t="s">
        <v>52</v>
      </c>
      <c r="N64" s="2" t="s">
        <v>52</v>
      </c>
    </row>
    <row r="65" spans="1:14" ht="30" customHeight="1">
      <c r="A65" s="8" t="s">
        <v>914</v>
      </c>
      <c r="B65" s="8" t="s">
        <v>911</v>
      </c>
      <c r="C65" s="8" t="s">
        <v>912</v>
      </c>
      <c r="D65" s="8" t="s">
        <v>478</v>
      </c>
      <c r="E65" s="13">
        <f>일위대가!F404</f>
        <v>0</v>
      </c>
      <c r="F65" s="13">
        <f>일위대가!H404</f>
        <v>0</v>
      </c>
      <c r="G65" s="17">
        <f>일위대가!I404</f>
        <v>0</v>
      </c>
      <c r="H65" s="13">
        <f t="shared" si="1"/>
        <v>0</v>
      </c>
      <c r="I65" s="8" t="s">
        <v>913</v>
      </c>
      <c r="J65" s="8" t="s">
        <v>727</v>
      </c>
      <c r="K65" s="2" t="s">
        <v>52</v>
      </c>
      <c r="L65" s="2" t="s">
        <v>52</v>
      </c>
      <c r="M65" s="2" t="s">
        <v>727</v>
      </c>
      <c r="N65" s="2" t="s">
        <v>52</v>
      </c>
    </row>
    <row r="66" spans="1:14" ht="30" customHeight="1">
      <c r="A66" s="8" t="s">
        <v>933</v>
      </c>
      <c r="B66" s="8" t="s">
        <v>728</v>
      </c>
      <c r="C66" s="8" t="s">
        <v>912</v>
      </c>
      <c r="D66" s="8" t="s">
        <v>478</v>
      </c>
      <c r="E66" s="13">
        <f>일위대가!F417</f>
        <v>0</v>
      </c>
      <c r="F66" s="13">
        <f>일위대가!H417</f>
        <v>0</v>
      </c>
      <c r="G66" s="17">
        <f>일위대가!I417</f>
        <v>0</v>
      </c>
      <c r="H66" s="13">
        <f t="shared" si="1"/>
        <v>0</v>
      </c>
      <c r="I66" s="8" t="s">
        <v>932</v>
      </c>
      <c r="J66" s="8" t="s">
        <v>727</v>
      </c>
      <c r="K66" s="2" t="s">
        <v>52</v>
      </c>
      <c r="L66" s="2" t="s">
        <v>52</v>
      </c>
      <c r="M66" s="2" t="s">
        <v>727</v>
      </c>
      <c r="N66" s="2" t="s">
        <v>52</v>
      </c>
    </row>
    <row r="67" spans="1:14" ht="30" customHeight="1">
      <c r="A67" s="8" t="s">
        <v>936</v>
      </c>
      <c r="B67" s="8" t="s">
        <v>732</v>
      </c>
      <c r="C67" s="8" t="s">
        <v>912</v>
      </c>
      <c r="D67" s="8" t="s">
        <v>478</v>
      </c>
      <c r="E67" s="13">
        <f>일위대가!F430</f>
        <v>0</v>
      </c>
      <c r="F67" s="13">
        <f>일위대가!H430</f>
        <v>0</v>
      </c>
      <c r="G67" s="17">
        <f>일위대가!I430</f>
        <v>0</v>
      </c>
      <c r="H67" s="13">
        <f t="shared" si="1"/>
        <v>0</v>
      </c>
      <c r="I67" s="8" t="s">
        <v>935</v>
      </c>
      <c r="J67" s="8" t="s">
        <v>727</v>
      </c>
      <c r="K67" s="2" t="s">
        <v>52</v>
      </c>
      <c r="L67" s="2" t="s">
        <v>52</v>
      </c>
      <c r="M67" s="2" t="s">
        <v>727</v>
      </c>
      <c r="N67" s="2" t="s">
        <v>52</v>
      </c>
    </row>
    <row r="68" spans="1:14" ht="30" customHeight="1">
      <c r="A68" s="8" t="s">
        <v>546</v>
      </c>
      <c r="B68" s="8" t="s">
        <v>543</v>
      </c>
      <c r="C68" s="8" t="s">
        <v>544</v>
      </c>
      <c r="D68" s="8" t="s">
        <v>77</v>
      </c>
      <c r="E68" s="13">
        <f>일위대가!F435</f>
        <v>0</v>
      </c>
      <c r="F68" s="13">
        <f>일위대가!H435</f>
        <v>0</v>
      </c>
      <c r="G68" s="17">
        <f>일위대가!I435</f>
        <v>0</v>
      </c>
      <c r="H68" s="13">
        <f t="shared" ref="H68:H72" si="2">E68+F68+G68</f>
        <v>0</v>
      </c>
      <c r="I68" s="8" t="s">
        <v>545</v>
      </c>
      <c r="J68" s="8" t="s">
        <v>595</v>
      </c>
      <c r="K68" s="2" t="s">
        <v>52</v>
      </c>
      <c r="L68" s="2" t="s">
        <v>52</v>
      </c>
      <c r="M68" s="2" t="s">
        <v>595</v>
      </c>
      <c r="N68" s="2" t="s">
        <v>52</v>
      </c>
    </row>
    <row r="69" spans="1:14" ht="30" customHeight="1">
      <c r="A69" s="8" t="s">
        <v>582</v>
      </c>
      <c r="B69" s="8" t="s">
        <v>579</v>
      </c>
      <c r="C69" s="8" t="s">
        <v>580</v>
      </c>
      <c r="D69" s="8" t="s">
        <v>77</v>
      </c>
      <c r="E69" s="13">
        <f>일위대가!F439</f>
        <v>0</v>
      </c>
      <c r="F69" s="13">
        <f>일위대가!H439</f>
        <v>0</v>
      </c>
      <c r="G69" s="17">
        <f>일위대가!I439</f>
        <v>0</v>
      </c>
      <c r="H69" s="13">
        <f t="shared" si="2"/>
        <v>0</v>
      </c>
      <c r="I69" s="8" t="s">
        <v>581</v>
      </c>
      <c r="J69" s="8" t="s">
        <v>737</v>
      </c>
      <c r="K69" s="2" t="s">
        <v>52</v>
      </c>
      <c r="L69" s="2" t="s">
        <v>52</v>
      </c>
      <c r="M69" s="2" t="s">
        <v>737</v>
      </c>
      <c r="N69" s="2" t="s">
        <v>52</v>
      </c>
    </row>
    <row r="70" spans="1:14" ht="30" customHeight="1">
      <c r="A70" s="8" t="s">
        <v>587</v>
      </c>
      <c r="B70" s="8" t="s">
        <v>584</v>
      </c>
      <c r="C70" s="8" t="s">
        <v>585</v>
      </c>
      <c r="D70" s="8" t="s">
        <v>77</v>
      </c>
      <c r="E70" s="13">
        <f>일위대가!F443</f>
        <v>0</v>
      </c>
      <c r="F70" s="13">
        <f>일위대가!H443</f>
        <v>0</v>
      </c>
      <c r="G70" s="17">
        <f>일위대가!I443</f>
        <v>0</v>
      </c>
      <c r="H70" s="13">
        <f t="shared" si="2"/>
        <v>0</v>
      </c>
      <c r="I70" s="8" t="s">
        <v>586</v>
      </c>
      <c r="J70" s="8" t="s">
        <v>969</v>
      </c>
      <c r="K70" s="2" t="s">
        <v>52</v>
      </c>
      <c r="L70" s="2" t="s">
        <v>52</v>
      </c>
      <c r="M70" s="2" t="s">
        <v>969</v>
      </c>
      <c r="N70" s="2" t="s">
        <v>52</v>
      </c>
    </row>
    <row r="71" spans="1:14" ht="30" customHeight="1">
      <c r="A71" s="8" t="s">
        <v>973</v>
      </c>
      <c r="B71" s="8" t="s">
        <v>970</v>
      </c>
      <c r="C71" s="8" t="s">
        <v>971</v>
      </c>
      <c r="D71" s="8" t="s">
        <v>77</v>
      </c>
      <c r="E71" s="13">
        <f>일위대가!F451</f>
        <v>0</v>
      </c>
      <c r="F71" s="13">
        <f>일위대가!H451</f>
        <v>0</v>
      </c>
      <c r="G71" s="17">
        <f>일위대가!I451</f>
        <v>0</v>
      </c>
      <c r="H71" s="13">
        <f t="shared" si="2"/>
        <v>0</v>
      </c>
      <c r="I71" s="8" t="s">
        <v>972</v>
      </c>
      <c r="J71" s="8" t="s">
        <v>969</v>
      </c>
      <c r="K71" s="2" t="s">
        <v>52</v>
      </c>
      <c r="L71" s="2" t="s">
        <v>52</v>
      </c>
      <c r="M71" s="2" t="s">
        <v>969</v>
      </c>
      <c r="N71" s="2" t="s">
        <v>52</v>
      </c>
    </row>
    <row r="72" spans="1:14" ht="30" customHeight="1">
      <c r="A72" s="8" t="s">
        <v>617</v>
      </c>
      <c r="B72" s="8" t="s">
        <v>614</v>
      </c>
      <c r="C72" s="8" t="s">
        <v>615</v>
      </c>
      <c r="D72" s="8" t="s">
        <v>60</v>
      </c>
      <c r="E72" s="13">
        <f>일위대가!F455</f>
        <v>0</v>
      </c>
      <c r="F72" s="13">
        <f>일위대가!H455</f>
        <v>0</v>
      </c>
      <c r="G72" s="17">
        <f>일위대가!I455</f>
        <v>0</v>
      </c>
      <c r="H72" s="13">
        <f t="shared" si="2"/>
        <v>0</v>
      </c>
      <c r="I72" s="8" t="s">
        <v>616</v>
      </c>
      <c r="J72" s="8" t="s">
        <v>604</v>
      </c>
      <c r="K72" s="2" t="s">
        <v>52</v>
      </c>
      <c r="L72" s="2" t="s">
        <v>52</v>
      </c>
      <c r="M72" s="2" t="s">
        <v>604</v>
      </c>
      <c r="N72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5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3"/>
  <sheetViews>
    <sheetView tabSelected="1" view="pageBreakPreview" topLeftCell="D1" zoomScale="80" zoomScaleNormal="100" zoomScaleSheetLayoutView="80" workbookViewId="0">
      <selection activeCell="E6" sqref="E6"/>
    </sheetView>
  </sheetViews>
  <sheetFormatPr defaultRowHeight="16.5"/>
  <cols>
    <col min="1" max="1" width="21.625" hidden="1" customWidth="1"/>
    <col min="2" max="3" width="30.5" bestFit="1" customWidth="1"/>
    <col min="4" max="4" width="5.5" bestFit="1" customWidth="1"/>
    <col min="5" max="5" width="11.25" bestFit="1" customWidth="1"/>
    <col min="6" max="6" width="6.625" bestFit="1" customWidth="1"/>
    <col min="7" max="7" width="10.5" bestFit="1" customWidth="1"/>
    <col min="8" max="8" width="6.625" bestFit="1" customWidth="1"/>
    <col min="9" max="9" width="11.625" bestFit="1" customWidth="1"/>
    <col min="10" max="10" width="6.625" bestFit="1" customWidth="1"/>
    <col min="11" max="11" width="9.25" bestFit="1" customWidth="1"/>
    <col min="12" max="12" width="6.625" bestFit="1" customWidth="1"/>
    <col min="13" max="13" width="11.625" bestFit="1" customWidth="1"/>
    <col min="14" max="14" width="7.5" bestFit="1" customWidth="1"/>
    <col min="15" max="16" width="11.625" bestFit="1" customWidth="1"/>
    <col min="17" max="17" width="11.25" bestFit="1" customWidth="1"/>
    <col min="18" max="20" width="9.25" bestFit="1" customWidth="1"/>
    <col min="21" max="22" width="11.62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103" t="s">
        <v>986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8" ht="30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8" ht="30" customHeight="1">
      <c r="A3" s="105" t="s">
        <v>275</v>
      </c>
      <c r="B3" s="105" t="s">
        <v>2</v>
      </c>
      <c r="C3" s="105" t="s">
        <v>985</v>
      </c>
      <c r="D3" s="105" t="s">
        <v>4</v>
      </c>
      <c r="E3" s="105" t="s">
        <v>6</v>
      </c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 t="s">
        <v>277</v>
      </c>
      <c r="Q3" s="105" t="s">
        <v>278</v>
      </c>
      <c r="R3" s="105"/>
      <c r="S3" s="105"/>
      <c r="T3" s="105"/>
      <c r="U3" s="105"/>
      <c r="V3" s="105"/>
      <c r="W3" s="105" t="s">
        <v>280</v>
      </c>
      <c r="X3" s="105" t="s">
        <v>12</v>
      </c>
      <c r="Y3" s="107" t="s">
        <v>994</v>
      </c>
      <c r="Z3" s="107" t="s">
        <v>995</v>
      </c>
      <c r="AA3" s="107" t="s">
        <v>996</v>
      </c>
      <c r="AB3" s="107" t="s">
        <v>48</v>
      </c>
    </row>
    <row r="4" spans="1:28" ht="30" customHeight="1">
      <c r="A4" s="105"/>
      <c r="B4" s="105"/>
      <c r="C4" s="105"/>
      <c r="D4" s="105"/>
      <c r="E4" s="4" t="s">
        <v>987</v>
      </c>
      <c r="F4" s="4" t="s">
        <v>988</v>
      </c>
      <c r="G4" s="4" t="s">
        <v>989</v>
      </c>
      <c r="H4" s="4" t="s">
        <v>988</v>
      </c>
      <c r="I4" s="4" t="s">
        <v>990</v>
      </c>
      <c r="J4" s="4" t="s">
        <v>988</v>
      </c>
      <c r="K4" s="4" t="s">
        <v>991</v>
      </c>
      <c r="L4" s="4" t="s">
        <v>988</v>
      </c>
      <c r="M4" s="4" t="s">
        <v>992</v>
      </c>
      <c r="N4" s="4" t="s">
        <v>988</v>
      </c>
      <c r="O4" s="4" t="s">
        <v>993</v>
      </c>
      <c r="P4" s="105"/>
      <c r="Q4" s="4" t="s">
        <v>987</v>
      </c>
      <c r="R4" s="4" t="s">
        <v>989</v>
      </c>
      <c r="S4" s="4" t="s">
        <v>990</v>
      </c>
      <c r="T4" s="4" t="s">
        <v>991</v>
      </c>
      <c r="U4" s="4" t="s">
        <v>992</v>
      </c>
      <c r="V4" s="4" t="s">
        <v>993</v>
      </c>
      <c r="W4" s="105"/>
      <c r="X4" s="105"/>
      <c r="Y4" s="107"/>
      <c r="Z4" s="107"/>
      <c r="AA4" s="107"/>
      <c r="AB4" s="107"/>
    </row>
    <row r="5" spans="1:28" ht="30" customHeight="1">
      <c r="A5" s="8" t="s">
        <v>680</v>
      </c>
      <c r="B5" s="8" t="s">
        <v>335</v>
      </c>
      <c r="C5" s="8" t="s">
        <v>336</v>
      </c>
      <c r="D5" s="14" t="s">
        <v>678</v>
      </c>
      <c r="E5" s="15">
        <v>0</v>
      </c>
      <c r="F5" s="8" t="s">
        <v>52</v>
      </c>
      <c r="G5" s="15">
        <v>0</v>
      </c>
      <c r="H5" s="8" t="s">
        <v>52</v>
      </c>
      <c r="I5" s="15">
        <v>0</v>
      </c>
      <c r="J5" s="8" t="s">
        <v>52</v>
      </c>
      <c r="K5" s="15">
        <v>0</v>
      </c>
      <c r="L5" s="8" t="s">
        <v>52</v>
      </c>
      <c r="M5" s="15">
        <v>0</v>
      </c>
      <c r="N5" s="8" t="s">
        <v>52</v>
      </c>
      <c r="O5" s="15"/>
      <c r="P5" s="15"/>
      <c r="Q5" s="15">
        <v>0</v>
      </c>
      <c r="R5" s="15">
        <v>0</v>
      </c>
      <c r="S5" s="15">
        <v>0</v>
      </c>
      <c r="T5" s="15">
        <v>0</v>
      </c>
      <c r="U5" s="15"/>
      <c r="V5" s="15"/>
      <c r="W5" s="8" t="s">
        <v>997</v>
      </c>
      <c r="X5" s="8" t="s">
        <v>679</v>
      </c>
      <c r="Y5" s="2" t="s">
        <v>52</v>
      </c>
      <c r="Z5" s="2" t="s">
        <v>52</v>
      </c>
      <c r="AA5" s="16"/>
      <c r="AB5" s="2" t="s">
        <v>52</v>
      </c>
    </row>
    <row r="6" spans="1:28" ht="30" customHeight="1">
      <c r="A6" s="8" t="s">
        <v>701</v>
      </c>
      <c r="B6" s="8" t="s">
        <v>349</v>
      </c>
      <c r="C6" s="8" t="s">
        <v>350</v>
      </c>
      <c r="D6" s="14" t="s">
        <v>678</v>
      </c>
      <c r="E6" s="15">
        <v>0</v>
      </c>
      <c r="F6" s="8" t="s">
        <v>52</v>
      </c>
      <c r="G6" s="15">
        <v>0</v>
      </c>
      <c r="H6" s="8" t="s">
        <v>52</v>
      </c>
      <c r="I6" s="15">
        <v>0</v>
      </c>
      <c r="J6" s="8" t="s">
        <v>52</v>
      </c>
      <c r="K6" s="15">
        <v>0</v>
      </c>
      <c r="L6" s="8" t="s">
        <v>52</v>
      </c>
      <c r="M6" s="15">
        <v>0</v>
      </c>
      <c r="N6" s="8" t="s">
        <v>52</v>
      </c>
      <c r="O6" s="15"/>
      <c r="P6" s="15"/>
      <c r="Q6" s="15">
        <v>0</v>
      </c>
      <c r="R6" s="15">
        <v>0</v>
      </c>
      <c r="S6" s="15">
        <v>0</v>
      </c>
      <c r="T6" s="15">
        <v>0</v>
      </c>
      <c r="U6" s="15"/>
      <c r="V6" s="15"/>
      <c r="W6" s="8" t="s">
        <v>998</v>
      </c>
      <c r="X6" s="8" t="s">
        <v>679</v>
      </c>
      <c r="Y6" s="2" t="s">
        <v>52</v>
      </c>
      <c r="Z6" s="2" t="s">
        <v>52</v>
      </c>
      <c r="AA6" s="16"/>
      <c r="AB6" s="2" t="s">
        <v>52</v>
      </c>
    </row>
    <row r="7" spans="1:28" ht="30" customHeight="1">
      <c r="A7" s="8" t="s">
        <v>827</v>
      </c>
      <c r="B7" s="8" t="s">
        <v>435</v>
      </c>
      <c r="C7" s="8" t="s">
        <v>436</v>
      </c>
      <c r="D7" s="14" t="s">
        <v>678</v>
      </c>
      <c r="E7" s="15">
        <v>0</v>
      </c>
      <c r="F7" s="8" t="s">
        <v>52</v>
      </c>
      <c r="G7" s="15">
        <v>0</v>
      </c>
      <c r="H7" s="8" t="s">
        <v>52</v>
      </c>
      <c r="I7" s="15">
        <v>0</v>
      </c>
      <c r="J7" s="8" t="s">
        <v>52</v>
      </c>
      <c r="K7" s="15">
        <v>0</v>
      </c>
      <c r="L7" s="8" t="s">
        <v>52</v>
      </c>
      <c r="M7" s="15">
        <v>0</v>
      </c>
      <c r="N7" s="8" t="s">
        <v>52</v>
      </c>
      <c r="O7" s="15"/>
      <c r="P7" s="15"/>
      <c r="Q7" s="15">
        <v>0</v>
      </c>
      <c r="R7" s="15">
        <v>0</v>
      </c>
      <c r="S7" s="15">
        <v>0</v>
      </c>
      <c r="T7" s="15">
        <v>0</v>
      </c>
      <c r="U7" s="15"/>
      <c r="V7" s="15"/>
      <c r="W7" s="8" t="s">
        <v>999</v>
      </c>
      <c r="X7" s="8" t="s">
        <v>679</v>
      </c>
      <c r="Y7" s="2" t="s">
        <v>52</v>
      </c>
      <c r="Z7" s="2" t="s">
        <v>52</v>
      </c>
      <c r="AA7" s="16"/>
      <c r="AB7" s="2" t="s">
        <v>52</v>
      </c>
    </row>
    <row r="8" spans="1:28" ht="30" customHeight="1">
      <c r="A8" s="8" t="s">
        <v>821</v>
      </c>
      <c r="B8" s="8" t="s">
        <v>770</v>
      </c>
      <c r="C8" s="8" t="s">
        <v>771</v>
      </c>
      <c r="D8" s="14" t="s">
        <v>678</v>
      </c>
      <c r="E8" s="15">
        <v>0</v>
      </c>
      <c r="F8" s="8" t="s">
        <v>52</v>
      </c>
      <c r="G8" s="15">
        <v>0</v>
      </c>
      <c r="H8" s="8" t="s">
        <v>52</v>
      </c>
      <c r="I8" s="15">
        <v>0</v>
      </c>
      <c r="J8" s="8" t="s">
        <v>52</v>
      </c>
      <c r="K8" s="15">
        <v>0</v>
      </c>
      <c r="L8" s="8" t="s">
        <v>52</v>
      </c>
      <c r="M8" s="15">
        <v>0</v>
      </c>
      <c r="N8" s="8" t="s">
        <v>52</v>
      </c>
      <c r="O8" s="15"/>
      <c r="P8" s="15"/>
      <c r="Q8" s="15">
        <v>0</v>
      </c>
      <c r="R8" s="15">
        <v>0</v>
      </c>
      <c r="S8" s="15">
        <v>0</v>
      </c>
      <c r="T8" s="15">
        <v>0</v>
      </c>
      <c r="U8" s="15"/>
      <c r="V8" s="15"/>
      <c r="W8" s="8" t="s">
        <v>1000</v>
      </c>
      <c r="X8" s="8" t="s">
        <v>679</v>
      </c>
      <c r="Y8" s="2" t="s">
        <v>52</v>
      </c>
      <c r="Z8" s="2" t="s">
        <v>52</v>
      </c>
      <c r="AA8" s="16"/>
      <c r="AB8" s="2" t="s">
        <v>52</v>
      </c>
    </row>
    <row r="9" spans="1:28" ht="30" customHeight="1">
      <c r="A9" s="8" t="s">
        <v>667</v>
      </c>
      <c r="B9" s="8" t="s">
        <v>665</v>
      </c>
      <c r="C9" s="8" t="s">
        <v>666</v>
      </c>
      <c r="D9" s="14" t="s">
        <v>319</v>
      </c>
      <c r="E9" s="15">
        <v>0</v>
      </c>
      <c r="F9" s="8" t="s">
        <v>52</v>
      </c>
      <c r="G9" s="15">
        <v>28000</v>
      </c>
      <c r="H9" s="8" t="s">
        <v>1001</v>
      </c>
      <c r="I9" s="15">
        <v>0</v>
      </c>
      <c r="J9" s="8" t="s">
        <v>52</v>
      </c>
      <c r="K9" s="15">
        <v>0</v>
      </c>
      <c r="L9" s="8" t="s">
        <v>52</v>
      </c>
      <c r="M9" s="15">
        <v>0</v>
      </c>
      <c r="N9" s="8" t="s">
        <v>52</v>
      </c>
      <c r="O9" s="15"/>
      <c r="P9" s="15"/>
      <c r="Q9" s="15">
        <v>0</v>
      </c>
      <c r="R9" s="15">
        <v>0</v>
      </c>
      <c r="S9" s="15">
        <v>0</v>
      </c>
      <c r="T9" s="15">
        <v>0</v>
      </c>
      <c r="U9" s="15"/>
      <c r="V9" s="15"/>
      <c r="W9" s="8" t="s">
        <v>1002</v>
      </c>
      <c r="X9" s="8" t="s">
        <v>52</v>
      </c>
      <c r="Y9" s="2" t="s">
        <v>52</v>
      </c>
      <c r="Z9" s="2" t="s">
        <v>52</v>
      </c>
      <c r="AA9" s="16"/>
      <c r="AB9" s="2" t="s">
        <v>52</v>
      </c>
    </row>
    <row r="10" spans="1:28" ht="30" customHeight="1">
      <c r="A10" s="8" t="s">
        <v>663</v>
      </c>
      <c r="B10" s="8" t="s">
        <v>661</v>
      </c>
      <c r="C10" s="8" t="s">
        <v>662</v>
      </c>
      <c r="D10" s="14" t="s">
        <v>319</v>
      </c>
      <c r="E10" s="15">
        <v>0</v>
      </c>
      <c r="F10" s="8" t="s">
        <v>52</v>
      </c>
      <c r="G10" s="15">
        <v>0</v>
      </c>
      <c r="H10" s="8" t="s">
        <v>52</v>
      </c>
      <c r="I10" s="15">
        <v>32000</v>
      </c>
      <c r="J10" s="8" t="s">
        <v>1003</v>
      </c>
      <c r="K10" s="15">
        <v>0</v>
      </c>
      <c r="L10" s="8" t="s">
        <v>52</v>
      </c>
      <c r="M10" s="15">
        <v>0</v>
      </c>
      <c r="N10" s="8" t="s">
        <v>52</v>
      </c>
      <c r="O10" s="15"/>
      <c r="P10" s="15"/>
      <c r="Q10" s="15">
        <v>0</v>
      </c>
      <c r="R10" s="15">
        <v>0</v>
      </c>
      <c r="S10" s="15">
        <v>0</v>
      </c>
      <c r="T10" s="15">
        <v>0</v>
      </c>
      <c r="U10" s="15"/>
      <c r="V10" s="15"/>
      <c r="W10" s="8" t="s">
        <v>1004</v>
      </c>
      <c r="X10" s="8" t="s">
        <v>52</v>
      </c>
      <c r="Y10" s="2" t="s">
        <v>52</v>
      </c>
      <c r="Z10" s="2" t="s">
        <v>52</v>
      </c>
      <c r="AA10" s="16"/>
      <c r="AB10" s="2" t="s">
        <v>52</v>
      </c>
    </row>
    <row r="11" spans="1:28" ht="30" customHeight="1">
      <c r="A11" s="8" t="s">
        <v>724</v>
      </c>
      <c r="B11" s="8" t="s">
        <v>722</v>
      </c>
      <c r="C11" s="8" t="s">
        <v>723</v>
      </c>
      <c r="D11" s="14" t="s">
        <v>77</v>
      </c>
      <c r="E11" s="15">
        <v>7308</v>
      </c>
      <c r="F11" s="8" t="s">
        <v>52</v>
      </c>
      <c r="G11" s="15">
        <v>8834.99</v>
      </c>
      <c r="H11" s="8" t="s">
        <v>1005</v>
      </c>
      <c r="I11" s="15">
        <v>8465.4599999999991</v>
      </c>
      <c r="J11" s="8" t="s">
        <v>1006</v>
      </c>
      <c r="K11" s="15">
        <v>0</v>
      </c>
      <c r="L11" s="8" t="s">
        <v>52</v>
      </c>
      <c r="M11" s="15">
        <v>0</v>
      </c>
      <c r="N11" s="8" t="s">
        <v>52</v>
      </c>
      <c r="O11" s="15"/>
      <c r="P11" s="15"/>
      <c r="Q11" s="15">
        <v>0</v>
      </c>
      <c r="R11" s="15">
        <v>0</v>
      </c>
      <c r="S11" s="15">
        <v>0</v>
      </c>
      <c r="T11" s="15">
        <v>0</v>
      </c>
      <c r="U11" s="15"/>
      <c r="V11" s="15"/>
      <c r="W11" s="8" t="s">
        <v>1007</v>
      </c>
      <c r="X11" s="8" t="s">
        <v>52</v>
      </c>
      <c r="Y11" s="2" t="s">
        <v>52</v>
      </c>
      <c r="Z11" s="2" t="s">
        <v>52</v>
      </c>
      <c r="AA11" s="16"/>
      <c r="AB11" s="2" t="s">
        <v>52</v>
      </c>
    </row>
    <row r="12" spans="1:28" ht="30" customHeight="1">
      <c r="A12" s="8" t="s">
        <v>474</v>
      </c>
      <c r="B12" s="8" t="s">
        <v>472</v>
      </c>
      <c r="C12" s="8" t="s">
        <v>473</v>
      </c>
      <c r="D12" s="14" t="s">
        <v>77</v>
      </c>
      <c r="E12" s="15">
        <v>7577</v>
      </c>
      <c r="F12" s="8" t="s">
        <v>52</v>
      </c>
      <c r="G12" s="15">
        <v>9002.9500000000007</v>
      </c>
      <c r="H12" s="8" t="s">
        <v>1005</v>
      </c>
      <c r="I12" s="15">
        <v>8902.17</v>
      </c>
      <c r="J12" s="8" t="s">
        <v>1006</v>
      </c>
      <c r="K12" s="15">
        <v>0</v>
      </c>
      <c r="L12" s="8" t="s">
        <v>52</v>
      </c>
      <c r="M12" s="15">
        <v>0</v>
      </c>
      <c r="N12" s="8" t="s">
        <v>52</v>
      </c>
      <c r="O12" s="15"/>
      <c r="P12" s="15"/>
      <c r="Q12" s="15">
        <v>0</v>
      </c>
      <c r="R12" s="15">
        <v>0</v>
      </c>
      <c r="S12" s="15">
        <v>0</v>
      </c>
      <c r="T12" s="15">
        <v>0</v>
      </c>
      <c r="U12" s="15"/>
      <c r="V12" s="15"/>
      <c r="W12" s="8" t="s">
        <v>1008</v>
      </c>
      <c r="X12" s="8" t="s">
        <v>52</v>
      </c>
      <c r="Y12" s="2" t="s">
        <v>52</v>
      </c>
      <c r="Z12" s="2" t="s">
        <v>52</v>
      </c>
      <c r="AA12" s="16"/>
      <c r="AB12" s="2" t="s">
        <v>52</v>
      </c>
    </row>
    <row r="13" spans="1:28" ht="30" customHeight="1">
      <c r="A13" s="8" t="s">
        <v>592</v>
      </c>
      <c r="B13" s="8" t="s">
        <v>589</v>
      </c>
      <c r="C13" s="8" t="s">
        <v>590</v>
      </c>
      <c r="D13" s="14" t="s">
        <v>478</v>
      </c>
      <c r="E13" s="15">
        <v>140</v>
      </c>
      <c r="F13" s="8" t="s">
        <v>52</v>
      </c>
      <c r="G13" s="15">
        <v>425</v>
      </c>
      <c r="H13" s="8" t="s">
        <v>1009</v>
      </c>
      <c r="I13" s="15">
        <v>351</v>
      </c>
      <c r="J13" s="8" t="s">
        <v>1010</v>
      </c>
      <c r="K13" s="15">
        <v>0</v>
      </c>
      <c r="L13" s="8" t="s">
        <v>52</v>
      </c>
      <c r="M13" s="15">
        <v>0</v>
      </c>
      <c r="N13" s="8" t="s">
        <v>52</v>
      </c>
      <c r="O13" s="15"/>
      <c r="P13" s="15"/>
      <c r="Q13" s="15">
        <v>0</v>
      </c>
      <c r="R13" s="15">
        <v>0</v>
      </c>
      <c r="S13" s="15">
        <v>0</v>
      </c>
      <c r="T13" s="15">
        <v>0</v>
      </c>
      <c r="U13" s="15"/>
      <c r="V13" s="15"/>
      <c r="W13" s="8" t="s">
        <v>1011</v>
      </c>
      <c r="X13" s="8" t="s">
        <v>591</v>
      </c>
      <c r="Y13" s="2" t="s">
        <v>52</v>
      </c>
      <c r="Z13" s="2" t="s">
        <v>52</v>
      </c>
      <c r="AA13" s="16"/>
      <c r="AB13" s="2" t="s">
        <v>52</v>
      </c>
    </row>
    <row r="14" spans="1:28" ht="30" customHeight="1">
      <c r="A14" s="8" t="s">
        <v>764</v>
      </c>
      <c r="B14" s="8" t="s">
        <v>761</v>
      </c>
      <c r="C14" s="8" t="s">
        <v>762</v>
      </c>
      <c r="D14" s="14" t="s">
        <v>607</v>
      </c>
      <c r="E14" s="15">
        <v>2.2200000000000002</v>
      </c>
      <c r="F14" s="8" t="s">
        <v>52</v>
      </c>
      <c r="G14" s="15">
        <v>3.12</v>
      </c>
      <c r="H14" s="8" t="s">
        <v>1012</v>
      </c>
      <c r="I14" s="15">
        <v>2.5</v>
      </c>
      <c r="J14" s="8" t="s">
        <v>1013</v>
      </c>
      <c r="K14" s="15">
        <v>0</v>
      </c>
      <c r="L14" s="8" t="s">
        <v>52</v>
      </c>
      <c r="M14" s="15">
        <v>0</v>
      </c>
      <c r="N14" s="8" t="s">
        <v>52</v>
      </c>
      <c r="O14" s="15"/>
      <c r="P14" s="15"/>
      <c r="Q14" s="15">
        <v>0</v>
      </c>
      <c r="R14" s="15">
        <v>0</v>
      </c>
      <c r="S14" s="15">
        <v>0</v>
      </c>
      <c r="T14" s="15">
        <v>0</v>
      </c>
      <c r="U14" s="15"/>
      <c r="V14" s="15"/>
      <c r="W14" s="8" t="s">
        <v>1014</v>
      </c>
      <c r="X14" s="8" t="s">
        <v>763</v>
      </c>
      <c r="Y14" s="2" t="s">
        <v>52</v>
      </c>
      <c r="Z14" s="2" t="s">
        <v>52</v>
      </c>
      <c r="AA14" s="16"/>
      <c r="AB14" s="2" t="s">
        <v>52</v>
      </c>
    </row>
    <row r="15" spans="1:28" ht="30" customHeight="1">
      <c r="A15" s="8" t="s">
        <v>684</v>
      </c>
      <c r="B15" s="8" t="s">
        <v>682</v>
      </c>
      <c r="C15" s="8" t="s">
        <v>683</v>
      </c>
      <c r="D15" s="14" t="s">
        <v>607</v>
      </c>
      <c r="E15" s="15">
        <v>0</v>
      </c>
      <c r="F15" s="8" t="s">
        <v>52</v>
      </c>
      <c r="G15" s="15">
        <v>1340</v>
      </c>
      <c r="H15" s="8" t="s">
        <v>1012</v>
      </c>
      <c r="I15" s="15">
        <v>1411</v>
      </c>
      <c r="J15" s="8" t="s">
        <v>1015</v>
      </c>
      <c r="K15" s="15">
        <v>0</v>
      </c>
      <c r="L15" s="8" t="s">
        <v>52</v>
      </c>
      <c r="M15" s="15">
        <v>0</v>
      </c>
      <c r="N15" s="8" t="s">
        <v>52</v>
      </c>
      <c r="O15" s="15"/>
      <c r="P15" s="15"/>
      <c r="Q15" s="15">
        <v>0</v>
      </c>
      <c r="R15" s="15">
        <v>0</v>
      </c>
      <c r="S15" s="15">
        <v>0</v>
      </c>
      <c r="T15" s="15">
        <v>0</v>
      </c>
      <c r="U15" s="15"/>
      <c r="V15" s="15"/>
      <c r="W15" s="8" t="s">
        <v>1016</v>
      </c>
      <c r="X15" s="8" t="s">
        <v>52</v>
      </c>
      <c r="Y15" s="2" t="s">
        <v>52</v>
      </c>
      <c r="Z15" s="2" t="s">
        <v>52</v>
      </c>
      <c r="AA15" s="16"/>
      <c r="AB15" s="2" t="s">
        <v>52</v>
      </c>
    </row>
    <row r="16" spans="1:28" ht="30" customHeight="1">
      <c r="A16" s="8" t="s">
        <v>768</v>
      </c>
      <c r="B16" s="8" t="s">
        <v>766</v>
      </c>
      <c r="C16" s="8" t="s">
        <v>767</v>
      </c>
      <c r="D16" s="14" t="s">
        <v>478</v>
      </c>
      <c r="E16" s="15">
        <v>12041.9</v>
      </c>
      <c r="F16" s="8" t="s">
        <v>52</v>
      </c>
      <c r="G16" s="15">
        <v>25000</v>
      </c>
      <c r="H16" s="8" t="s">
        <v>1012</v>
      </c>
      <c r="I16" s="15">
        <v>13000</v>
      </c>
      <c r="J16" s="8" t="s">
        <v>1013</v>
      </c>
      <c r="K16" s="15">
        <v>0</v>
      </c>
      <c r="L16" s="8" t="s">
        <v>52</v>
      </c>
      <c r="M16" s="15">
        <v>0</v>
      </c>
      <c r="N16" s="8" t="s">
        <v>52</v>
      </c>
      <c r="O16" s="15"/>
      <c r="P16" s="15"/>
      <c r="Q16" s="15">
        <v>0</v>
      </c>
      <c r="R16" s="15">
        <v>0</v>
      </c>
      <c r="S16" s="15">
        <v>0</v>
      </c>
      <c r="T16" s="15">
        <v>0</v>
      </c>
      <c r="U16" s="15"/>
      <c r="V16" s="15"/>
      <c r="W16" s="8" t="s">
        <v>1017</v>
      </c>
      <c r="X16" s="8" t="s">
        <v>52</v>
      </c>
      <c r="Y16" s="2" t="s">
        <v>52</v>
      </c>
      <c r="Z16" s="2" t="s">
        <v>52</v>
      </c>
      <c r="AA16" s="16"/>
      <c r="AB16" s="2" t="s">
        <v>52</v>
      </c>
    </row>
    <row r="17" spans="1:28" ht="30" customHeight="1">
      <c r="A17" s="8" t="s">
        <v>759</v>
      </c>
      <c r="B17" s="8" t="s">
        <v>757</v>
      </c>
      <c r="C17" s="8" t="s">
        <v>758</v>
      </c>
      <c r="D17" s="14" t="s">
        <v>478</v>
      </c>
      <c r="E17" s="15">
        <v>0</v>
      </c>
      <c r="F17" s="8" t="s">
        <v>52</v>
      </c>
      <c r="G17" s="15">
        <v>2290</v>
      </c>
      <c r="H17" s="8" t="s">
        <v>1018</v>
      </c>
      <c r="I17" s="15">
        <v>2390</v>
      </c>
      <c r="J17" s="8" t="s">
        <v>1019</v>
      </c>
      <c r="K17" s="15">
        <v>0</v>
      </c>
      <c r="L17" s="8" t="s">
        <v>52</v>
      </c>
      <c r="M17" s="15">
        <v>0</v>
      </c>
      <c r="N17" s="8" t="s">
        <v>52</v>
      </c>
      <c r="O17" s="15"/>
      <c r="P17" s="15"/>
      <c r="Q17" s="15">
        <v>0</v>
      </c>
      <c r="R17" s="15">
        <v>0</v>
      </c>
      <c r="S17" s="15">
        <v>0</v>
      </c>
      <c r="T17" s="15">
        <v>0</v>
      </c>
      <c r="U17" s="15"/>
      <c r="V17" s="15"/>
      <c r="W17" s="8" t="s">
        <v>1020</v>
      </c>
      <c r="X17" s="8" t="s">
        <v>52</v>
      </c>
      <c r="Y17" s="2" t="s">
        <v>52</v>
      </c>
      <c r="Z17" s="2" t="s">
        <v>52</v>
      </c>
      <c r="AA17" s="16"/>
      <c r="AB17" s="2" t="s">
        <v>52</v>
      </c>
    </row>
    <row r="18" spans="1:28" ht="30" customHeight="1">
      <c r="A18" s="8" t="s">
        <v>941</v>
      </c>
      <c r="B18" s="8" t="s">
        <v>939</v>
      </c>
      <c r="C18" s="8" t="s">
        <v>940</v>
      </c>
      <c r="D18" s="14" t="s">
        <v>478</v>
      </c>
      <c r="E18" s="15">
        <v>0</v>
      </c>
      <c r="F18" s="8" t="s">
        <v>52</v>
      </c>
      <c r="G18" s="15">
        <v>11270</v>
      </c>
      <c r="H18" s="8" t="s">
        <v>1018</v>
      </c>
      <c r="I18" s="15">
        <v>11350</v>
      </c>
      <c r="J18" s="8" t="s">
        <v>1019</v>
      </c>
      <c r="K18" s="15">
        <v>0</v>
      </c>
      <c r="L18" s="8" t="s">
        <v>52</v>
      </c>
      <c r="M18" s="15">
        <v>0</v>
      </c>
      <c r="N18" s="8" t="s">
        <v>52</v>
      </c>
      <c r="O18" s="15"/>
      <c r="P18" s="15"/>
      <c r="Q18" s="15">
        <v>0</v>
      </c>
      <c r="R18" s="15">
        <v>0</v>
      </c>
      <c r="S18" s="15">
        <v>0</v>
      </c>
      <c r="T18" s="15">
        <v>0</v>
      </c>
      <c r="U18" s="15"/>
      <c r="V18" s="15"/>
      <c r="W18" s="8" t="s">
        <v>1021</v>
      </c>
      <c r="X18" s="8" t="s">
        <v>52</v>
      </c>
      <c r="Y18" s="2" t="s">
        <v>52</v>
      </c>
      <c r="Z18" s="2" t="s">
        <v>52</v>
      </c>
      <c r="AA18" s="16"/>
      <c r="AB18" s="2" t="s">
        <v>52</v>
      </c>
    </row>
    <row r="19" spans="1:28" ht="30" customHeight="1">
      <c r="A19" s="8" t="s">
        <v>572</v>
      </c>
      <c r="B19" s="8" t="s">
        <v>570</v>
      </c>
      <c r="C19" s="8" t="s">
        <v>571</v>
      </c>
      <c r="D19" s="14" t="s">
        <v>478</v>
      </c>
      <c r="E19" s="15">
        <v>686</v>
      </c>
      <c r="F19" s="8" t="s">
        <v>52</v>
      </c>
      <c r="G19" s="15">
        <v>1020</v>
      </c>
      <c r="H19" s="8" t="s">
        <v>1022</v>
      </c>
      <c r="I19" s="15">
        <v>1029</v>
      </c>
      <c r="J19" s="8" t="s">
        <v>1023</v>
      </c>
      <c r="K19" s="15">
        <v>0</v>
      </c>
      <c r="L19" s="8" t="s">
        <v>52</v>
      </c>
      <c r="M19" s="15">
        <v>0</v>
      </c>
      <c r="N19" s="8" t="s">
        <v>52</v>
      </c>
      <c r="O19" s="15"/>
      <c r="P19" s="15"/>
      <c r="Q19" s="15">
        <v>0</v>
      </c>
      <c r="R19" s="15">
        <v>0</v>
      </c>
      <c r="S19" s="15">
        <v>0</v>
      </c>
      <c r="T19" s="15">
        <v>0</v>
      </c>
      <c r="U19" s="15"/>
      <c r="V19" s="15"/>
      <c r="W19" s="8" t="s">
        <v>1024</v>
      </c>
      <c r="X19" s="8" t="s">
        <v>52</v>
      </c>
      <c r="Y19" s="2" t="s">
        <v>52</v>
      </c>
      <c r="Z19" s="2" t="s">
        <v>52</v>
      </c>
      <c r="AA19" s="16"/>
      <c r="AB19" s="2" t="s">
        <v>52</v>
      </c>
    </row>
    <row r="20" spans="1:28" ht="30" customHeight="1">
      <c r="A20" s="8" t="s">
        <v>466</v>
      </c>
      <c r="B20" s="8" t="s">
        <v>464</v>
      </c>
      <c r="C20" s="8" t="s">
        <v>465</v>
      </c>
      <c r="D20" s="14" t="s">
        <v>77</v>
      </c>
      <c r="E20" s="15">
        <v>0</v>
      </c>
      <c r="F20" s="8" t="s">
        <v>52</v>
      </c>
      <c r="G20" s="15">
        <v>0</v>
      </c>
      <c r="H20" s="8" t="s">
        <v>52</v>
      </c>
      <c r="I20" s="15">
        <v>0</v>
      </c>
      <c r="J20" s="8" t="s">
        <v>52</v>
      </c>
      <c r="K20" s="15">
        <v>0</v>
      </c>
      <c r="L20" s="8" t="s">
        <v>52</v>
      </c>
      <c r="M20" s="15">
        <v>49300</v>
      </c>
      <c r="N20" s="8" t="s">
        <v>52</v>
      </c>
      <c r="O20" s="15"/>
      <c r="P20" s="15"/>
      <c r="Q20" s="15">
        <v>0</v>
      </c>
      <c r="R20" s="15">
        <v>0</v>
      </c>
      <c r="S20" s="15">
        <v>0</v>
      </c>
      <c r="T20" s="15">
        <v>0</v>
      </c>
      <c r="U20" s="15"/>
      <c r="V20" s="15"/>
      <c r="W20" s="8" t="s">
        <v>1025</v>
      </c>
      <c r="X20" s="8" t="s">
        <v>52</v>
      </c>
      <c r="Y20" s="2" t="s">
        <v>52</v>
      </c>
      <c r="Z20" s="2" t="s">
        <v>52</v>
      </c>
      <c r="AA20" s="16"/>
      <c r="AB20" s="2" t="s">
        <v>52</v>
      </c>
    </row>
    <row r="21" spans="1:28" ht="30" customHeight="1">
      <c r="A21" s="8" t="s">
        <v>470</v>
      </c>
      <c r="B21" s="8" t="s">
        <v>468</v>
      </c>
      <c r="C21" s="8" t="s">
        <v>469</v>
      </c>
      <c r="D21" s="14" t="s">
        <v>77</v>
      </c>
      <c r="E21" s="15">
        <v>0</v>
      </c>
      <c r="F21" s="8" t="s">
        <v>52</v>
      </c>
      <c r="G21" s="15">
        <v>0</v>
      </c>
      <c r="H21" s="8" t="s">
        <v>52</v>
      </c>
      <c r="I21" s="15">
        <v>0</v>
      </c>
      <c r="J21" s="8" t="s">
        <v>52</v>
      </c>
      <c r="K21" s="15">
        <v>0</v>
      </c>
      <c r="L21" s="8" t="s">
        <v>52</v>
      </c>
      <c r="M21" s="15">
        <v>2610</v>
      </c>
      <c r="N21" s="8" t="s">
        <v>52</v>
      </c>
      <c r="O21" s="15"/>
      <c r="P21" s="15"/>
      <c r="Q21" s="15">
        <v>0</v>
      </c>
      <c r="R21" s="15">
        <v>0</v>
      </c>
      <c r="S21" s="15">
        <v>0</v>
      </c>
      <c r="T21" s="15">
        <v>0</v>
      </c>
      <c r="U21" s="15"/>
      <c r="V21" s="15"/>
      <c r="W21" s="8" t="s">
        <v>1026</v>
      </c>
      <c r="X21" s="8" t="s">
        <v>52</v>
      </c>
      <c r="Y21" s="2" t="s">
        <v>52</v>
      </c>
      <c r="Z21" s="2" t="s">
        <v>52</v>
      </c>
      <c r="AA21" s="16"/>
      <c r="AB21" s="2" t="s">
        <v>52</v>
      </c>
    </row>
    <row r="22" spans="1:28" ht="30" customHeight="1">
      <c r="A22" s="8" t="s">
        <v>659</v>
      </c>
      <c r="B22" s="8" t="s">
        <v>657</v>
      </c>
      <c r="C22" s="8" t="s">
        <v>658</v>
      </c>
      <c r="D22" s="14" t="s">
        <v>478</v>
      </c>
      <c r="E22" s="15">
        <v>0</v>
      </c>
      <c r="F22" s="8" t="s">
        <v>52</v>
      </c>
      <c r="G22" s="15">
        <v>95</v>
      </c>
      <c r="H22" s="8" t="s">
        <v>1027</v>
      </c>
      <c r="I22" s="15">
        <v>92.04</v>
      </c>
      <c r="J22" s="8" t="s">
        <v>1028</v>
      </c>
      <c r="K22" s="15">
        <v>0</v>
      </c>
      <c r="L22" s="8" t="s">
        <v>52</v>
      </c>
      <c r="M22" s="15">
        <v>0</v>
      </c>
      <c r="N22" s="8" t="s">
        <v>52</v>
      </c>
      <c r="O22" s="15"/>
      <c r="P22" s="15"/>
      <c r="Q22" s="15">
        <v>0</v>
      </c>
      <c r="R22" s="15">
        <v>0</v>
      </c>
      <c r="S22" s="15">
        <v>0</v>
      </c>
      <c r="T22" s="15">
        <v>0</v>
      </c>
      <c r="U22" s="15"/>
      <c r="V22" s="15"/>
      <c r="W22" s="8" t="s">
        <v>1029</v>
      </c>
      <c r="X22" s="8" t="s">
        <v>52</v>
      </c>
      <c r="Y22" s="2" t="s">
        <v>52</v>
      </c>
      <c r="Z22" s="2" t="s">
        <v>52</v>
      </c>
      <c r="AA22" s="16"/>
      <c r="AB22" s="2" t="s">
        <v>52</v>
      </c>
    </row>
    <row r="23" spans="1:28" ht="30" customHeight="1">
      <c r="A23" s="8" t="s">
        <v>892</v>
      </c>
      <c r="B23" s="8" t="s">
        <v>891</v>
      </c>
      <c r="C23" s="8" t="s">
        <v>515</v>
      </c>
      <c r="D23" s="14" t="s">
        <v>77</v>
      </c>
      <c r="E23" s="15">
        <v>0</v>
      </c>
      <c r="F23" s="8" t="s">
        <v>52</v>
      </c>
      <c r="G23" s="15">
        <v>0</v>
      </c>
      <c r="H23" s="8" t="s">
        <v>52</v>
      </c>
      <c r="I23" s="15">
        <v>43000</v>
      </c>
      <c r="J23" s="8" t="s">
        <v>1030</v>
      </c>
      <c r="K23" s="15">
        <v>0</v>
      </c>
      <c r="L23" s="8" t="s">
        <v>52</v>
      </c>
      <c r="M23" s="15">
        <v>0</v>
      </c>
      <c r="N23" s="8" t="s">
        <v>52</v>
      </c>
      <c r="O23" s="15"/>
      <c r="P23" s="15"/>
      <c r="Q23" s="15">
        <v>0</v>
      </c>
      <c r="R23" s="15">
        <v>0</v>
      </c>
      <c r="S23" s="15">
        <v>0</v>
      </c>
      <c r="T23" s="15">
        <v>0</v>
      </c>
      <c r="U23" s="15"/>
      <c r="V23" s="15"/>
      <c r="W23" s="8" t="s">
        <v>1031</v>
      </c>
      <c r="X23" s="8" t="s">
        <v>52</v>
      </c>
      <c r="Y23" s="2" t="s">
        <v>52</v>
      </c>
      <c r="Z23" s="2" t="s">
        <v>52</v>
      </c>
      <c r="AA23" s="16"/>
      <c r="AB23" s="2" t="s">
        <v>52</v>
      </c>
    </row>
    <row r="24" spans="1:28" ht="30" customHeight="1">
      <c r="A24" s="8" t="s">
        <v>210</v>
      </c>
      <c r="B24" s="8" t="s">
        <v>207</v>
      </c>
      <c r="C24" s="8" t="s">
        <v>208</v>
      </c>
      <c r="D24" s="14" t="s">
        <v>209</v>
      </c>
      <c r="E24" s="15">
        <v>0</v>
      </c>
      <c r="F24" s="8" t="s">
        <v>52</v>
      </c>
      <c r="G24" s="15">
        <v>0</v>
      </c>
      <c r="H24" s="8" t="s">
        <v>52</v>
      </c>
      <c r="I24" s="15">
        <v>400000</v>
      </c>
      <c r="J24" s="8" t="s">
        <v>1032</v>
      </c>
      <c r="K24" s="15">
        <v>0</v>
      </c>
      <c r="L24" s="8" t="s">
        <v>52</v>
      </c>
      <c r="M24" s="15">
        <v>0</v>
      </c>
      <c r="N24" s="8" t="s">
        <v>52</v>
      </c>
      <c r="O24" s="15"/>
      <c r="P24" s="15"/>
      <c r="Q24" s="15">
        <v>0</v>
      </c>
      <c r="R24" s="15">
        <v>0</v>
      </c>
      <c r="S24" s="15">
        <v>0</v>
      </c>
      <c r="T24" s="15">
        <v>0</v>
      </c>
      <c r="U24" s="15"/>
      <c r="V24" s="15"/>
      <c r="W24" s="8" t="s">
        <v>1033</v>
      </c>
      <c r="X24" s="8" t="s">
        <v>52</v>
      </c>
      <c r="Y24" s="2" t="s">
        <v>52</v>
      </c>
      <c r="Z24" s="2" t="s">
        <v>52</v>
      </c>
      <c r="AA24" s="16"/>
      <c r="AB24" s="2" t="s">
        <v>52</v>
      </c>
    </row>
    <row r="25" spans="1:28" ht="30" customHeight="1">
      <c r="A25" s="8" t="s">
        <v>214</v>
      </c>
      <c r="B25" s="8" t="s">
        <v>212</v>
      </c>
      <c r="C25" s="8" t="s">
        <v>213</v>
      </c>
      <c r="D25" s="14" t="s">
        <v>77</v>
      </c>
      <c r="E25" s="15">
        <v>0</v>
      </c>
      <c r="F25" s="8" t="s">
        <v>52</v>
      </c>
      <c r="G25" s="15">
        <v>0</v>
      </c>
      <c r="H25" s="8" t="s">
        <v>52</v>
      </c>
      <c r="I25" s="15">
        <v>140000</v>
      </c>
      <c r="J25" s="8" t="s">
        <v>1034</v>
      </c>
      <c r="K25" s="15">
        <v>0</v>
      </c>
      <c r="L25" s="8" t="s">
        <v>52</v>
      </c>
      <c r="M25" s="15">
        <v>0</v>
      </c>
      <c r="N25" s="8" t="s">
        <v>52</v>
      </c>
      <c r="O25" s="15"/>
      <c r="P25" s="15"/>
      <c r="Q25" s="15">
        <v>0</v>
      </c>
      <c r="R25" s="15">
        <v>0</v>
      </c>
      <c r="S25" s="15">
        <v>0</v>
      </c>
      <c r="T25" s="15">
        <v>0</v>
      </c>
      <c r="U25" s="15"/>
      <c r="V25" s="15"/>
      <c r="W25" s="8" t="s">
        <v>1035</v>
      </c>
      <c r="X25" s="8" t="s">
        <v>114</v>
      </c>
      <c r="Y25" s="2" t="s">
        <v>52</v>
      </c>
      <c r="Z25" s="2" t="s">
        <v>52</v>
      </c>
      <c r="AA25" s="16"/>
      <c r="AB25" s="2" t="s">
        <v>52</v>
      </c>
    </row>
    <row r="26" spans="1:28" ht="30" customHeight="1">
      <c r="A26" s="8" t="s">
        <v>549</v>
      </c>
      <c r="B26" s="8" t="s">
        <v>548</v>
      </c>
      <c r="C26" s="8" t="s">
        <v>52</v>
      </c>
      <c r="D26" s="14" t="s">
        <v>77</v>
      </c>
      <c r="E26" s="15">
        <v>0</v>
      </c>
      <c r="F26" s="8" t="s">
        <v>52</v>
      </c>
      <c r="G26" s="15">
        <v>0</v>
      </c>
      <c r="H26" s="8" t="s">
        <v>52</v>
      </c>
      <c r="I26" s="15">
        <v>11000</v>
      </c>
      <c r="J26" s="8" t="s">
        <v>1036</v>
      </c>
      <c r="K26" s="15">
        <v>0</v>
      </c>
      <c r="L26" s="8" t="s">
        <v>52</v>
      </c>
      <c r="M26" s="15">
        <v>0</v>
      </c>
      <c r="N26" s="8" t="s">
        <v>52</v>
      </c>
      <c r="O26" s="15"/>
      <c r="P26" s="15"/>
      <c r="Q26" s="15">
        <v>0</v>
      </c>
      <c r="R26" s="15">
        <v>0</v>
      </c>
      <c r="S26" s="15">
        <v>0</v>
      </c>
      <c r="T26" s="15">
        <v>0</v>
      </c>
      <c r="U26" s="15"/>
      <c r="V26" s="15"/>
      <c r="W26" s="8" t="s">
        <v>1037</v>
      </c>
      <c r="X26" s="8" t="s">
        <v>52</v>
      </c>
      <c r="Y26" s="2" t="s">
        <v>52</v>
      </c>
      <c r="Z26" s="2" t="s">
        <v>52</v>
      </c>
      <c r="AA26" s="16"/>
      <c r="AB26" s="2" t="s">
        <v>52</v>
      </c>
    </row>
    <row r="27" spans="1:28" ht="30" customHeight="1">
      <c r="A27" s="8" t="s">
        <v>623</v>
      </c>
      <c r="B27" s="8" t="s">
        <v>203</v>
      </c>
      <c r="C27" s="8" t="s">
        <v>52</v>
      </c>
      <c r="D27" s="14" t="s">
        <v>60</v>
      </c>
      <c r="E27" s="15">
        <v>0</v>
      </c>
      <c r="F27" s="8" t="s">
        <v>52</v>
      </c>
      <c r="G27" s="15">
        <v>0</v>
      </c>
      <c r="H27" s="8" t="s">
        <v>52</v>
      </c>
      <c r="I27" s="15">
        <v>0</v>
      </c>
      <c r="J27" s="8" t="s">
        <v>52</v>
      </c>
      <c r="K27" s="15">
        <v>0</v>
      </c>
      <c r="L27" s="8" t="s">
        <v>52</v>
      </c>
      <c r="M27" s="15">
        <v>2300</v>
      </c>
      <c r="N27" s="8" t="s">
        <v>52</v>
      </c>
      <c r="O27" s="15"/>
      <c r="P27" s="15"/>
      <c r="Q27" s="15">
        <v>0</v>
      </c>
      <c r="R27" s="15">
        <v>0</v>
      </c>
      <c r="S27" s="15">
        <v>0</v>
      </c>
      <c r="T27" s="15">
        <v>0</v>
      </c>
      <c r="U27" s="15"/>
      <c r="V27" s="15"/>
      <c r="W27" s="8" t="s">
        <v>1038</v>
      </c>
      <c r="X27" s="8" t="s">
        <v>52</v>
      </c>
      <c r="Y27" s="2" t="s">
        <v>52</v>
      </c>
      <c r="Z27" s="2" t="s">
        <v>52</v>
      </c>
      <c r="AA27" s="16"/>
      <c r="AB27" s="2" t="s">
        <v>52</v>
      </c>
    </row>
    <row r="28" spans="1:28" ht="30" customHeight="1">
      <c r="A28" s="8" t="s">
        <v>359</v>
      </c>
      <c r="B28" s="8" t="s">
        <v>356</v>
      </c>
      <c r="C28" s="8" t="s">
        <v>357</v>
      </c>
      <c r="D28" s="14" t="s">
        <v>358</v>
      </c>
      <c r="E28" s="15">
        <v>0</v>
      </c>
      <c r="F28" s="8" t="s">
        <v>52</v>
      </c>
      <c r="G28" s="15">
        <v>0</v>
      </c>
      <c r="H28" s="8" t="s">
        <v>52</v>
      </c>
      <c r="I28" s="15">
        <v>0</v>
      </c>
      <c r="J28" s="8" t="s">
        <v>52</v>
      </c>
      <c r="K28" s="15">
        <v>0</v>
      </c>
      <c r="L28" s="8" t="s">
        <v>52</v>
      </c>
      <c r="M28" s="15">
        <v>26815</v>
      </c>
      <c r="N28" s="8" t="s">
        <v>1039</v>
      </c>
      <c r="O28" s="15"/>
      <c r="P28" s="15"/>
      <c r="Q28" s="15">
        <v>0</v>
      </c>
      <c r="R28" s="15">
        <v>0</v>
      </c>
      <c r="S28" s="15">
        <v>0</v>
      </c>
      <c r="T28" s="15">
        <v>0</v>
      </c>
      <c r="U28" s="15"/>
      <c r="V28" s="15"/>
      <c r="W28" s="8" t="s">
        <v>1040</v>
      </c>
      <c r="X28" s="8" t="s">
        <v>52</v>
      </c>
      <c r="Y28" s="2" t="s">
        <v>52</v>
      </c>
      <c r="Z28" s="2" t="s">
        <v>52</v>
      </c>
      <c r="AA28" s="16"/>
      <c r="AB28" s="2" t="s">
        <v>52</v>
      </c>
    </row>
    <row r="29" spans="1:28" ht="30" customHeight="1">
      <c r="A29" s="8" t="s">
        <v>362</v>
      </c>
      <c r="B29" s="8" t="s">
        <v>356</v>
      </c>
      <c r="C29" s="8" t="s">
        <v>361</v>
      </c>
      <c r="D29" s="14" t="s">
        <v>358</v>
      </c>
      <c r="E29" s="15">
        <v>0</v>
      </c>
      <c r="F29" s="8" t="s">
        <v>52</v>
      </c>
      <c r="G29" s="15">
        <v>0</v>
      </c>
      <c r="H29" s="8" t="s">
        <v>52</v>
      </c>
      <c r="I29" s="15">
        <v>0</v>
      </c>
      <c r="J29" s="8" t="s">
        <v>52</v>
      </c>
      <c r="K29" s="15">
        <v>0</v>
      </c>
      <c r="L29" s="8" t="s">
        <v>52</v>
      </c>
      <c r="M29" s="15">
        <v>9638</v>
      </c>
      <c r="N29" s="8" t="s">
        <v>1039</v>
      </c>
      <c r="O29" s="15"/>
      <c r="P29" s="15"/>
      <c r="Q29" s="15">
        <v>0</v>
      </c>
      <c r="R29" s="15">
        <v>0</v>
      </c>
      <c r="S29" s="15">
        <v>0</v>
      </c>
      <c r="T29" s="15">
        <v>0</v>
      </c>
      <c r="U29" s="15"/>
      <c r="V29" s="15"/>
      <c r="W29" s="8" t="s">
        <v>1041</v>
      </c>
      <c r="X29" s="8" t="s">
        <v>52</v>
      </c>
      <c r="Y29" s="2" t="s">
        <v>52</v>
      </c>
      <c r="Z29" s="2" t="s">
        <v>52</v>
      </c>
      <c r="AA29" s="16"/>
      <c r="AB29" s="2" t="s">
        <v>52</v>
      </c>
    </row>
    <row r="30" spans="1:28" ht="30" customHeight="1">
      <c r="A30" s="8" t="s">
        <v>366</v>
      </c>
      <c r="B30" s="8" t="s">
        <v>364</v>
      </c>
      <c r="C30" s="8" t="s">
        <v>365</v>
      </c>
      <c r="D30" s="14" t="s">
        <v>132</v>
      </c>
      <c r="E30" s="15">
        <v>0</v>
      </c>
      <c r="F30" s="8" t="s">
        <v>52</v>
      </c>
      <c r="G30" s="15">
        <v>0</v>
      </c>
      <c r="H30" s="8" t="s">
        <v>52</v>
      </c>
      <c r="I30" s="15">
        <v>0</v>
      </c>
      <c r="J30" s="8" t="s">
        <v>52</v>
      </c>
      <c r="K30" s="15">
        <v>0</v>
      </c>
      <c r="L30" s="8" t="s">
        <v>52</v>
      </c>
      <c r="M30" s="15">
        <v>6984</v>
      </c>
      <c r="N30" s="8" t="s">
        <v>1039</v>
      </c>
      <c r="O30" s="15"/>
      <c r="P30" s="15"/>
      <c r="Q30" s="15">
        <v>0</v>
      </c>
      <c r="R30" s="15">
        <v>0</v>
      </c>
      <c r="S30" s="15">
        <v>0</v>
      </c>
      <c r="T30" s="15">
        <v>0</v>
      </c>
      <c r="U30" s="15"/>
      <c r="V30" s="15"/>
      <c r="W30" s="8" t="s">
        <v>1042</v>
      </c>
      <c r="X30" s="8" t="s">
        <v>52</v>
      </c>
      <c r="Y30" s="2" t="s">
        <v>52</v>
      </c>
      <c r="Z30" s="2" t="s">
        <v>52</v>
      </c>
      <c r="AA30" s="16"/>
      <c r="AB30" s="2" t="s">
        <v>52</v>
      </c>
    </row>
    <row r="31" spans="1:28" ht="30" customHeight="1">
      <c r="A31" s="8" t="s">
        <v>369</v>
      </c>
      <c r="B31" s="8" t="s">
        <v>364</v>
      </c>
      <c r="C31" s="8" t="s">
        <v>368</v>
      </c>
      <c r="D31" s="14" t="s">
        <v>132</v>
      </c>
      <c r="E31" s="15">
        <v>0</v>
      </c>
      <c r="F31" s="8" t="s">
        <v>52</v>
      </c>
      <c r="G31" s="15">
        <v>0</v>
      </c>
      <c r="H31" s="8" t="s">
        <v>52</v>
      </c>
      <c r="I31" s="15">
        <v>0</v>
      </c>
      <c r="J31" s="8" t="s">
        <v>52</v>
      </c>
      <c r="K31" s="15">
        <v>0</v>
      </c>
      <c r="L31" s="8" t="s">
        <v>52</v>
      </c>
      <c r="M31" s="15">
        <v>4897</v>
      </c>
      <c r="N31" s="8" t="s">
        <v>1039</v>
      </c>
      <c r="O31" s="15"/>
      <c r="P31" s="15"/>
      <c r="Q31" s="15">
        <v>0</v>
      </c>
      <c r="R31" s="15">
        <v>0</v>
      </c>
      <c r="S31" s="15">
        <v>0</v>
      </c>
      <c r="T31" s="15">
        <v>0</v>
      </c>
      <c r="U31" s="15"/>
      <c r="V31" s="15"/>
      <c r="W31" s="8" t="s">
        <v>1043</v>
      </c>
      <c r="X31" s="8" t="s">
        <v>52</v>
      </c>
      <c r="Y31" s="2" t="s">
        <v>52</v>
      </c>
      <c r="Z31" s="2" t="s">
        <v>52</v>
      </c>
      <c r="AA31" s="16"/>
      <c r="AB31" s="2" t="s">
        <v>52</v>
      </c>
    </row>
    <row r="32" spans="1:28" ht="30" customHeight="1">
      <c r="A32" s="8" t="s">
        <v>373</v>
      </c>
      <c r="B32" s="8" t="s">
        <v>371</v>
      </c>
      <c r="C32" s="8" t="s">
        <v>372</v>
      </c>
      <c r="D32" s="14" t="s">
        <v>132</v>
      </c>
      <c r="E32" s="15">
        <v>0</v>
      </c>
      <c r="F32" s="8" t="s">
        <v>52</v>
      </c>
      <c r="G32" s="15">
        <v>0</v>
      </c>
      <c r="H32" s="8" t="s">
        <v>52</v>
      </c>
      <c r="I32" s="15">
        <v>0</v>
      </c>
      <c r="J32" s="8" t="s">
        <v>52</v>
      </c>
      <c r="K32" s="15">
        <v>0</v>
      </c>
      <c r="L32" s="8" t="s">
        <v>52</v>
      </c>
      <c r="M32" s="15">
        <v>6984</v>
      </c>
      <c r="N32" s="8" t="s">
        <v>1039</v>
      </c>
      <c r="O32" s="15"/>
      <c r="P32" s="15"/>
      <c r="Q32" s="15">
        <v>0</v>
      </c>
      <c r="R32" s="15">
        <v>0</v>
      </c>
      <c r="S32" s="15">
        <v>0</v>
      </c>
      <c r="T32" s="15">
        <v>0</v>
      </c>
      <c r="U32" s="15"/>
      <c r="V32" s="15"/>
      <c r="W32" s="8" t="s">
        <v>1044</v>
      </c>
      <c r="X32" s="8" t="s">
        <v>52</v>
      </c>
      <c r="Y32" s="2" t="s">
        <v>52</v>
      </c>
      <c r="Z32" s="2" t="s">
        <v>52</v>
      </c>
      <c r="AA32" s="16"/>
      <c r="AB32" s="2" t="s">
        <v>52</v>
      </c>
    </row>
    <row r="33" spans="1:28" ht="30" customHeight="1">
      <c r="A33" s="8" t="s">
        <v>375</v>
      </c>
      <c r="B33" s="8" t="s">
        <v>371</v>
      </c>
      <c r="C33" s="8" t="s">
        <v>368</v>
      </c>
      <c r="D33" s="14" t="s">
        <v>132</v>
      </c>
      <c r="E33" s="15">
        <v>0</v>
      </c>
      <c r="F33" s="8" t="s">
        <v>52</v>
      </c>
      <c r="G33" s="15">
        <v>0</v>
      </c>
      <c r="H33" s="8" t="s">
        <v>52</v>
      </c>
      <c r="I33" s="15">
        <v>0</v>
      </c>
      <c r="J33" s="8" t="s">
        <v>52</v>
      </c>
      <c r="K33" s="15">
        <v>0</v>
      </c>
      <c r="L33" s="8" t="s">
        <v>52</v>
      </c>
      <c r="M33" s="15">
        <v>4897</v>
      </c>
      <c r="N33" s="8" t="s">
        <v>1039</v>
      </c>
      <c r="O33" s="15"/>
      <c r="P33" s="15"/>
      <c r="Q33" s="15">
        <v>0</v>
      </c>
      <c r="R33" s="15">
        <v>0</v>
      </c>
      <c r="S33" s="15">
        <v>0</v>
      </c>
      <c r="T33" s="15">
        <v>0</v>
      </c>
      <c r="U33" s="15"/>
      <c r="V33" s="15"/>
      <c r="W33" s="8" t="s">
        <v>1045</v>
      </c>
      <c r="X33" s="8" t="s">
        <v>52</v>
      </c>
      <c r="Y33" s="2" t="s">
        <v>52</v>
      </c>
      <c r="Z33" s="2" t="s">
        <v>52</v>
      </c>
      <c r="AA33" s="16"/>
      <c r="AB33" s="2" t="s">
        <v>52</v>
      </c>
    </row>
    <row r="34" spans="1:28" ht="30" customHeight="1">
      <c r="A34" s="8" t="s">
        <v>379</v>
      </c>
      <c r="B34" s="8" t="s">
        <v>377</v>
      </c>
      <c r="C34" s="8" t="s">
        <v>378</v>
      </c>
      <c r="D34" s="14" t="s">
        <v>132</v>
      </c>
      <c r="E34" s="15">
        <v>0</v>
      </c>
      <c r="F34" s="8" t="s">
        <v>52</v>
      </c>
      <c r="G34" s="15">
        <v>0</v>
      </c>
      <c r="H34" s="8" t="s">
        <v>52</v>
      </c>
      <c r="I34" s="15">
        <v>0</v>
      </c>
      <c r="J34" s="8" t="s">
        <v>52</v>
      </c>
      <c r="K34" s="15">
        <v>0</v>
      </c>
      <c r="L34" s="8" t="s">
        <v>52</v>
      </c>
      <c r="M34" s="15">
        <v>19618</v>
      </c>
      <c r="N34" s="8" t="s">
        <v>1039</v>
      </c>
      <c r="O34" s="15"/>
      <c r="P34" s="15"/>
      <c r="Q34" s="15">
        <v>0</v>
      </c>
      <c r="R34" s="15">
        <v>0</v>
      </c>
      <c r="S34" s="15">
        <v>0</v>
      </c>
      <c r="T34" s="15">
        <v>0</v>
      </c>
      <c r="U34" s="15"/>
      <c r="V34" s="15"/>
      <c r="W34" s="8" t="s">
        <v>1046</v>
      </c>
      <c r="X34" s="8" t="s">
        <v>52</v>
      </c>
      <c r="Y34" s="2" t="s">
        <v>52</v>
      </c>
      <c r="Z34" s="2" t="s">
        <v>52</v>
      </c>
      <c r="AA34" s="16"/>
      <c r="AB34" s="2" t="s">
        <v>52</v>
      </c>
    </row>
    <row r="35" spans="1:28" ht="30" customHeight="1">
      <c r="A35" s="8" t="s">
        <v>383</v>
      </c>
      <c r="B35" s="8" t="s">
        <v>381</v>
      </c>
      <c r="C35" s="8" t="s">
        <v>382</v>
      </c>
      <c r="D35" s="14" t="s">
        <v>132</v>
      </c>
      <c r="E35" s="15">
        <v>0</v>
      </c>
      <c r="F35" s="8" t="s">
        <v>52</v>
      </c>
      <c r="G35" s="15">
        <v>0</v>
      </c>
      <c r="H35" s="8" t="s">
        <v>52</v>
      </c>
      <c r="I35" s="15">
        <v>0</v>
      </c>
      <c r="J35" s="8" t="s">
        <v>52</v>
      </c>
      <c r="K35" s="15">
        <v>0</v>
      </c>
      <c r="L35" s="8" t="s">
        <v>52</v>
      </c>
      <c r="M35" s="15">
        <v>7541</v>
      </c>
      <c r="N35" s="8" t="s">
        <v>1039</v>
      </c>
      <c r="O35" s="15"/>
      <c r="P35" s="15"/>
      <c r="Q35" s="15">
        <v>0</v>
      </c>
      <c r="R35" s="15">
        <v>0</v>
      </c>
      <c r="S35" s="15">
        <v>0</v>
      </c>
      <c r="T35" s="15">
        <v>0</v>
      </c>
      <c r="U35" s="15"/>
      <c r="V35" s="15"/>
      <c r="W35" s="8" t="s">
        <v>1047</v>
      </c>
      <c r="X35" s="8" t="s">
        <v>52</v>
      </c>
      <c r="Y35" s="2" t="s">
        <v>52</v>
      </c>
      <c r="Z35" s="2" t="s">
        <v>52</v>
      </c>
      <c r="AA35" s="16"/>
      <c r="AB35" s="2" t="s">
        <v>52</v>
      </c>
    </row>
    <row r="36" spans="1:28" ht="30" customHeight="1">
      <c r="A36" s="8" t="s">
        <v>387</v>
      </c>
      <c r="B36" s="8" t="s">
        <v>385</v>
      </c>
      <c r="C36" s="8" t="s">
        <v>386</v>
      </c>
      <c r="D36" s="14" t="s">
        <v>132</v>
      </c>
      <c r="E36" s="15">
        <v>0</v>
      </c>
      <c r="F36" s="8" t="s">
        <v>52</v>
      </c>
      <c r="G36" s="15">
        <v>0</v>
      </c>
      <c r="H36" s="8" t="s">
        <v>52</v>
      </c>
      <c r="I36" s="15">
        <v>0</v>
      </c>
      <c r="J36" s="8" t="s">
        <v>52</v>
      </c>
      <c r="K36" s="15">
        <v>0</v>
      </c>
      <c r="L36" s="8" t="s">
        <v>52</v>
      </c>
      <c r="M36" s="15">
        <v>9344</v>
      </c>
      <c r="N36" s="8" t="s">
        <v>1039</v>
      </c>
      <c r="O36" s="15"/>
      <c r="P36" s="15"/>
      <c r="Q36" s="15">
        <v>0</v>
      </c>
      <c r="R36" s="15">
        <v>0</v>
      </c>
      <c r="S36" s="15">
        <v>0</v>
      </c>
      <c r="T36" s="15">
        <v>0</v>
      </c>
      <c r="U36" s="15"/>
      <c r="V36" s="15"/>
      <c r="W36" s="8" t="s">
        <v>1048</v>
      </c>
      <c r="X36" s="8" t="s">
        <v>52</v>
      </c>
      <c r="Y36" s="2" t="s">
        <v>52</v>
      </c>
      <c r="Z36" s="2" t="s">
        <v>52</v>
      </c>
      <c r="AA36" s="16"/>
      <c r="AB36" s="2" t="s">
        <v>52</v>
      </c>
    </row>
    <row r="37" spans="1:28" ht="30" customHeight="1">
      <c r="A37" s="8" t="s">
        <v>391</v>
      </c>
      <c r="B37" s="8" t="s">
        <v>389</v>
      </c>
      <c r="C37" s="8" t="s">
        <v>390</v>
      </c>
      <c r="D37" s="14" t="s">
        <v>132</v>
      </c>
      <c r="E37" s="15">
        <v>0</v>
      </c>
      <c r="F37" s="8" t="s">
        <v>52</v>
      </c>
      <c r="G37" s="15">
        <v>0</v>
      </c>
      <c r="H37" s="8" t="s">
        <v>52</v>
      </c>
      <c r="I37" s="15">
        <v>0</v>
      </c>
      <c r="J37" s="8" t="s">
        <v>52</v>
      </c>
      <c r="K37" s="15">
        <v>0</v>
      </c>
      <c r="L37" s="8" t="s">
        <v>52</v>
      </c>
      <c r="M37" s="15">
        <v>73565</v>
      </c>
      <c r="N37" s="8" t="s">
        <v>1039</v>
      </c>
      <c r="O37" s="15"/>
      <c r="P37" s="15"/>
      <c r="Q37" s="15">
        <v>0</v>
      </c>
      <c r="R37" s="15">
        <v>0</v>
      </c>
      <c r="S37" s="15">
        <v>0</v>
      </c>
      <c r="T37" s="15">
        <v>0</v>
      </c>
      <c r="U37" s="15"/>
      <c r="V37" s="15"/>
      <c r="W37" s="8" t="s">
        <v>1049</v>
      </c>
      <c r="X37" s="8" t="s">
        <v>52</v>
      </c>
      <c r="Y37" s="2" t="s">
        <v>52</v>
      </c>
      <c r="Z37" s="2" t="s">
        <v>52</v>
      </c>
      <c r="AA37" s="16"/>
      <c r="AB37" s="2" t="s">
        <v>52</v>
      </c>
    </row>
    <row r="38" spans="1:28" ht="30" customHeight="1">
      <c r="A38" s="8" t="s">
        <v>433</v>
      </c>
      <c r="B38" s="8" t="s">
        <v>431</v>
      </c>
      <c r="C38" s="8" t="s">
        <v>432</v>
      </c>
      <c r="D38" s="14" t="s">
        <v>160</v>
      </c>
      <c r="E38" s="15">
        <v>211.85</v>
      </c>
      <c r="F38" s="8" t="s">
        <v>52</v>
      </c>
      <c r="G38" s="15">
        <v>0</v>
      </c>
      <c r="H38" s="8" t="s">
        <v>52</v>
      </c>
      <c r="I38" s="15">
        <v>0</v>
      </c>
      <c r="J38" s="8" t="s">
        <v>52</v>
      </c>
      <c r="K38" s="15">
        <v>0</v>
      </c>
      <c r="L38" s="8" t="s">
        <v>52</v>
      </c>
      <c r="M38" s="15">
        <v>0</v>
      </c>
      <c r="N38" s="8" t="s">
        <v>52</v>
      </c>
      <c r="O38" s="15"/>
      <c r="P38" s="15"/>
      <c r="Q38" s="15">
        <v>0</v>
      </c>
      <c r="R38" s="15">
        <v>0</v>
      </c>
      <c r="S38" s="15">
        <v>0</v>
      </c>
      <c r="T38" s="15">
        <v>0</v>
      </c>
      <c r="U38" s="15"/>
      <c r="V38" s="15"/>
      <c r="W38" s="8" t="s">
        <v>1050</v>
      </c>
      <c r="X38" s="8" t="s">
        <v>52</v>
      </c>
      <c r="Y38" s="2" t="s">
        <v>52</v>
      </c>
      <c r="Z38" s="2" t="s">
        <v>52</v>
      </c>
      <c r="AA38" s="16"/>
      <c r="AB38" s="2" t="s">
        <v>52</v>
      </c>
    </row>
    <row r="39" spans="1:28" ht="30" customHeight="1">
      <c r="A39" s="8" t="s">
        <v>441</v>
      </c>
      <c r="B39" s="8" t="s">
        <v>440</v>
      </c>
      <c r="C39" s="8" t="s">
        <v>52</v>
      </c>
      <c r="D39" s="14" t="s">
        <v>337</v>
      </c>
      <c r="E39" s="15">
        <v>303.05</v>
      </c>
      <c r="F39" s="8" t="s">
        <v>52</v>
      </c>
      <c r="G39" s="15">
        <v>0</v>
      </c>
      <c r="H39" s="8" t="s">
        <v>52</v>
      </c>
      <c r="I39" s="15">
        <v>0</v>
      </c>
      <c r="J39" s="8" t="s">
        <v>52</v>
      </c>
      <c r="K39" s="15">
        <v>0</v>
      </c>
      <c r="L39" s="8" t="s">
        <v>52</v>
      </c>
      <c r="M39" s="15">
        <v>0</v>
      </c>
      <c r="N39" s="8" t="s">
        <v>52</v>
      </c>
      <c r="O39" s="15"/>
      <c r="P39" s="15"/>
      <c r="Q39" s="15">
        <v>0</v>
      </c>
      <c r="R39" s="15">
        <v>0</v>
      </c>
      <c r="S39" s="15">
        <v>0</v>
      </c>
      <c r="T39" s="15">
        <v>0</v>
      </c>
      <c r="U39" s="15"/>
      <c r="V39" s="15"/>
      <c r="W39" s="8" t="s">
        <v>1051</v>
      </c>
      <c r="X39" s="8" t="s">
        <v>52</v>
      </c>
      <c r="Y39" s="2" t="s">
        <v>52</v>
      </c>
      <c r="Z39" s="2" t="s">
        <v>52</v>
      </c>
      <c r="AA39" s="16"/>
      <c r="AB39" s="2" t="s">
        <v>52</v>
      </c>
    </row>
    <row r="40" spans="1:28" ht="30" customHeight="1">
      <c r="A40" s="8" t="s">
        <v>554</v>
      </c>
      <c r="B40" s="8" t="s">
        <v>552</v>
      </c>
      <c r="C40" s="8" t="s">
        <v>553</v>
      </c>
      <c r="D40" s="14" t="s">
        <v>209</v>
      </c>
      <c r="E40" s="15">
        <v>0</v>
      </c>
      <c r="F40" s="8" t="s">
        <v>52</v>
      </c>
      <c r="G40" s="15">
        <v>0</v>
      </c>
      <c r="H40" s="8" t="s">
        <v>52</v>
      </c>
      <c r="I40" s="15">
        <v>11000</v>
      </c>
      <c r="J40" s="8" t="s">
        <v>1052</v>
      </c>
      <c r="K40" s="15">
        <v>0</v>
      </c>
      <c r="L40" s="8" t="s">
        <v>52</v>
      </c>
      <c r="M40" s="15">
        <v>0</v>
      </c>
      <c r="N40" s="8" t="s">
        <v>52</v>
      </c>
      <c r="O40" s="15"/>
      <c r="P40" s="15"/>
      <c r="Q40" s="15">
        <v>0</v>
      </c>
      <c r="R40" s="15">
        <v>0</v>
      </c>
      <c r="S40" s="15">
        <v>0</v>
      </c>
      <c r="T40" s="15">
        <v>0</v>
      </c>
      <c r="U40" s="15"/>
      <c r="V40" s="15"/>
      <c r="W40" s="8" t="s">
        <v>1053</v>
      </c>
      <c r="X40" s="8" t="s">
        <v>52</v>
      </c>
      <c r="Y40" s="2" t="s">
        <v>52</v>
      </c>
      <c r="Z40" s="2" t="s">
        <v>52</v>
      </c>
      <c r="AA40" s="16"/>
      <c r="AB40" s="2" t="s">
        <v>52</v>
      </c>
    </row>
    <row r="41" spans="1:28" ht="30" customHeight="1">
      <c r="A41" s="8" t="s">
        <v>541</v>
      </c>
      <c r="B41" s="8" t="s">
        <v>539</v>
      </c>
      <c r="C41" s="8" t="s">
        <v>540</v>
      </c>
      <c r="D41" s="14" t="s">
        <v>77</v>
      </c>
      <c r="E41" s="15">
        <v>35910</v>
      </c>
      <c r="F41" s="8" t="s">
        <v>52</v>
      </c>
      <c r="G41" s="15">
        <v>39000</v>
      </c>
      <c r="H41" s="8" t="s">
        <v>1054</v>
      </c>
      <c r="I41" s="15">
        <v>38000</v>
      </c>
      <c r="J41" s="8" t="s">
        <v>1055</v>
      </c>
      <c r="K41" s="15">
        <v>0</v>
      </c>
      <c r="L41" s="8" t="s">
        <v>52</v>
      </c>
      <c r="M41" s="15">
        <v>0</v>
      </c>
      <c r="N41" s="8" t="s">
        <v>52</v>
      </c>
      <c r="O41" s="15"/>
      <c r="P41" s="15"/>
      <c r="Q41" s="15">
        <v>0</v>
      </c>
      <c r="R41" s="15">
        <v>0</v>
      </c>
      <c r="S41" s="15">
        <v>0</v>
      </c>
      <c r="T41" s="15">
        <v>0</v>
      </c>
      <c r="U41" s="15"/>
      <c r="V41" s="15"/>
      <c r="W41" s="8" t="s">
        <v>1056</v>
      </c>
      <c r="X41" s="8" t="s">
        <v>52</v>
      </c>
      <c r="Y41" s="2" t="s">
        <v>52</v>
      </c>
      <c r="Z41" s="2" t="s">
        <v>52</v>
      </c>
      <c r="AA41" s="16"/>
      <c r="AB41" s="2" t="s">
        <v>52</v>
      </c>
    </row>
    <row r="42" spans="1:28" ht="30" customHeight="1">
      <c r="A42" s="8" t="s">
        <v>176</v>
      </c>
      <c r="B42" s="8" t="s">
        <v>174</v>
      </c>
      <c r="C42" s="8" t="s">
        <v>175</v>
      </c>
      <c r="D42" s="14" t="s">
        <v>77</v>
      </c>
      <c r="E42" s="15">
        <v>44080</v>
      </c>
      <c r="F42" s="8" t="s">
        <v>52</v>
      </c>
      <c r="G42" s="15">
        <v>0</v>
      </c>
      <c r="H42" s="8" t="s">
        <v>52</v>
      </c>
      <c r="I42" s="15">
        <v>51010</v>
      </c>
      <c r="J42" s="8" t="s">
        <v>1057</v>
      </c>
      <c r="K42" s="15">
        <v>0</v>
      </c>
      <c r="L42" s="8" t="s">
        <v>52</v>
      </c>
      <c r="M42" s="15">
        <v>0</v>
      </c>
      <c r="N42" s="8" t="s">
        <v>52</v>
      </c>
      <c r="O42" s="15"/>
      <c r="P42" s="15"/>
      <c r="Q42" s="15">
        <v>0</v>
      </c>
      <c r="R42" s="15">
        <v>0</v>
      </c>
      <c r="S42" s="15">
        <v>0</v>
      </c>
      <c r="T42" s="15">
        <v>0</v>
      </c>
      <c r="U42" s="15"/>
      <c r="V42" s="15"/>
      <c r="W42" s="8" t="s">
        <v>1058</v>
      </c>
      <c r="X42" s="8" t="s">
        <v>52</v>
      </c>
      <c r="Y42" s="2" t="s">
        <v>52</v>
      </c>
      <c r="Z42" s="2" t="s">
        <v>52</v>
      </c>
      <c r="AA42" s="16"/>
      <c r="AB42" s="2" t="s">
        <v>52</v>
      </c>
    </row>
    <row r="43" spans="1:28" ht="30" customHeight="1">
      <c r="A43" s="8" t="s">
        <v>179</v>
      </c>
      <c r="B43" s="8" t="s">
        <v>174</v>
      </c>
      <c r="C43" s="8" t="s">
        <v>178</v>
      </c>
      <c r="D43" s="14" t="s">
        <v>77</v>
      </c>
      <c r="E43" s="15">
        <v>0</v>
      </c>
      <c r="F43" s="8" t="s">
        <v>52</v>
      </c>
      <c r="G43" s="15">
        <v>0</v>
      </c>
      <c r="H43" s="8" t="s">
        <v>52</v>
      </c>
      <c r="I43" s="15">
        <v>0</v>
      </c>
      <c r="J43" s="8" t="s">
        <v>52</v>
      </c>
      <c r="K43" s="15">
        <v>0</v>
      </c>
      <c r="L43" s="8" t="s">
        <v>52</v>
      </c>
      <c r="M43" s="15">
        <v>149200</v>
      </c>
      <c r="N43" s="8" t="s">
        <v>161</v>
      </c>
      <c r="O43" s="15"/>
      <c r="P43" s="15"/>
      <c r="Q43" s="15">
        <v>0</v>
      </c>
      <c r="R43" s="15">
        <v>0</v>
      </c>
      <c r="S43" s="15">
        <v>0</v>
      </c>
      <c r="T43" s="15">
        <v>0</v>
      </c>
      <c r="U43" s="15"/>
      <c r="V43" s="15"/>
      <c r="W43" s="8" t="s">
        <v>1059</v>
      </c>
      <c r="X43" s="8" t="s">
        <v>161</v>
      </c>
      <c r="Y43" s="2" t="s">
        <v>52</v>
      </c>
      <c r="Z43" s="2" t="s">
        <v>52</v>
      </c>
      <c r="AA43" s="16"/>
      <c r="AB43" s="2" t="s">
        <v>52</v>
      </c>
    </row>
    <row r="44" spans="1:28" ht="30" customHeight="1">
      <c r="A44" s="8" t="s">
        <v>305</v>
      </c>
      <c r="B44" s="8" t="s">
        <v>303</v>
      </c>
      <c r="C44" s="8" t="s">
        <v>304</v>
      </c>
      <c r="D44" s="14" t="s">
        <v>60</v>
      </c>
      <c r="E44" s="15">
        <v>2700</v>
      </c>
      <c r="F44" s="8" t="s">
        <v>52</v>
      </c>
      <c r="G44" s="15">
        <v>3100</v>
      </c>
      <c r="H44" s="8" t="s">
        <v>1060</v>
      </c>
      <c r="I44" s="15">
        <v>2748.33</v>
      </c>
      <c r="J44" s="8" t="s">
        <v>1061</v>
      </c>
      <c r="K44" s="15">
        <v>0</v>
      </c>
      <c r="L44" s="8" t="s">
        <v>52</v>
      </c>
      <c r="M44" s="15">
        <v>0</v>
      </c>
      <c r="N44" s="8" t="s">
        <v>52</v>
      </c>
      <c r="O44" s="15"/>
      <c r="P44" s="15"/>
      <c r="Q44" s="15">
        <v>0</v>
      </c>
      <c r="R44" s="15">
        <v>0</v>
      </c>
      <c r="S44" s="15">
        <v>0</v>
      </c>
      <c r="T44" s="15">
        <v>0</v>
      </c>
      <c r="U44" s="15"/>
      <c r="V44" s="15"/>
      <c r="W44" s="8" t="s">
        <v>1062</v>
      </c>
      <c r="X44" s="8" t="s">
        <v>52</v>
      </c>
      <c r="Y44" s="2" t="s">
        <v>52</v>
      </c>
      <c r="Z44" s="2" t="s">
        <v>52</v>
      </c>
      <c r="AA44" s="16"/>
      <c r="AB44" s="2" t="s">
        <v>52</v>
      </c>
    </row>
    <row r="45" spans="1:28" ht="30" customHeight="1">
      <c r="A45" s="8" t="s">
        <v>312</v>
      </c>
      <c r="B45" s="8" t="s">
        <v>307</v>
      </c>
      <c r="C45" s="8" t="s">
        <v>311</v>
      </c>
      <c r="D45" s="14" t="s">
        <v>132</v>
      </c>
      <c r="E45" s="15">
        <v>0</v>
      </c>
      <c r="F45" s="8" t="s">
        <v>52</v>
      </c>
      <c r="G45" s="15">
        <v>1200</v>
      </c>
      <c r="H45" s="8" t="s">
        <v>1063</v>
      </c>
      <c r="I45" s="15">
        <v>873</v>
      </c>
      <c r="J45" s="8" t="s">
        <v>1061</v>
      </c>
      <c r="K45" s="15">
        <v>0</v>
      </c>
      <c r="L45" s="8" t="s">
        <v>52</v>
      </c>
      <c r="M45" s="15">
        <v>0</v>
      </c>
      <c r="N45" s="8" t="s">
        <v>52</v>
      </c>
      <c r="O45" s="15"/>
      <c r="P45" s="15"/>
      <c r="Q45" s="15">
        <v>0</v>
      </c>
      <c r="R45" s="15">
        <v>0</v>
      </c>
      <c r="S45" s="15">
        <v>0</v>
      </c>
      <c r="T45" s="15">
        <v>0</v>
      </c>
      <c r="U45" s="15"/>
      <c r="V45" s="15"/>
      <c r="W45" s="8" t="s">
        <v>1064</v>
      </c>
      <c r="X45" s="8" t="s">
        <v>52</v>
      </c>
      <c r="Y45" s="2" t="s">
        <v>52</v>
      </c>
      <c r="Z45" s="2" t="s">
        <v>52</v>
      </c>
      <c r="AA45" s="16"/>
      <c r="AB45" s="2" t="s">
        <v>52</v>
      </c>
    </row>
    <row r="46" spans="1:28" ht="30" customHeight="1">
      <c r="A46" s="8" t="s">
        <v>309</v>
      </c>
      <c r="B46" s="8" t="s">
        <v>307</v>
      </c>
      <c r="C46" s="8" t="s">
        <v>308</v>
      </c>
      <c r="D46" s="14" t="s">
        <v>132</v>
      </c>
      <c r="E46" s="15">
        <v>0</v>
      </c>
      <c r="F46" s="8" t="s">
        <v>52</v>
      </c>
      <c r="G46" s="15">
        <v>1300</v>
      </c>
      <c r="H46" s="8" t="s">
        <v>1063</v>
      </c>
      <c r="I46" s="15">
        <v>1455</v>
      </c>
      <c r="J46" s="8" t="s">
        <v>1061</v>
      </c>
      <c r="K46" s="15">
        <v>0</v>
      </c>
      <c r="L46" s="8" t="s">
        <v>52</v>
      </c>
      <c r="M46" s="15">
        <v>0</v>
      </c>
      <c r="N46" s="8" t="s">
        <v>52</v>
      </c>
      <c r="O46" s="15"/>
      <c r="P46" s="15"/>
      <c r="Q46" s="15">
        <v>0</v>
      </c>
      <c r="R46" s="15">
        <v>0</v>
      </c>
      <c r="S46" s="15">
        <v>0</v>
      </c>
      <c r="T46" s="15">
        <v>0</v>
      </c>
      <c r="U46" s="15"/>
      <c r="V46" s="15"/>
      <c r="W46" s="8" t="s">
        <v>1065</v>
      </c>
      <c r="X46" s="8" t="s">
        <v>52</v>
      </c>
      <c r="Y46" s="2" t="s">
        <v>52</v>
      </c>
      <c r="Z46" s="2" t="s">
        <v>52</v>
      </c>
      <c r="AA46" s="16"/>
      <c r="AB46" s="2" t="s">
        <v>52</v>
      </c>
    </row>
    <row r="47" spans="1:28" ht="30" customHeight="1">
      <c r="A47" s="8" t="s">
        <v>300</v>
      </c>
      <c r="B47" s="8" t="s">
        <v>296</v>
      </c>
      <c r="C47" s="8" t="s">
        <v>297</v>
      </c>
      <c r="D47" s="14" t="s">
        <v>298</v>
      </c>
      <c r="E47" s="15">
        <v>18220</v>
      </c>
      <c r="F47" s="8" t="s">
        <v>52</v>
      </c>
      <c r="G47" s="15">
        <v>11280</v>
      </c>
      <c r="H47" s="8" t="s">
        <v>1066</v>
      </c>
      <c r="I47" s="15">
        <v>0</v>
      </c>
      <c r="J47" s="8" t="s">
        <v>52</v>
      </c>
      <c r="K47" s="15">
        <v>0</v>
      </c>
      <c r="L47" s="8" t="s">
        <v>52</v>
      </c>
      <c r="M47" s="15">
        <v>0</v>
      </c>
      <c r="N47" s="8" t="s">
        <v>52</v>
      </c>
      <c r="O47" s="15"/>
      <c r="P47" s="15"/>
      <c r="Q47" s="15">
        <v>0</v>
      </c>
      <c r="R47" s="15">
        <v>0</v>
      </c>
      <c r="S47" s="15">
        <v>0</v>
      </c>
      <c r="T47" s="15">
        <v>0</v>
      </c>
      <c r="U47" s="15"/>
      <c r="V47" s="15"/>
      <c r="W47" s="8" t="s">
        <v>1067</v>
      </c>
      <c r="X47" s="8" t="s">
        <v>52</v>
      </c>
      <c r="Y47" s="2" t="s">
        <v>52</v>
      </c>
      <c r="Z47" s="2" t="s">
        <v>52</v>
      </c>
      <c r="AA47" s="16"/>
      <c r="AB47" s="2" t="s">
        <v>52</v>
      </c>
    </row>
    <row r="48" spans="1:28" ht="30" customHeight="1">
      <c r="A48" s="8" t="s">
        <v>315</v>
      </c>
      <c r="B48" s="8" t="s">
        <v>296</v>
      </c>
      <c r="C48" s="8" t="s">
        <v>314</v>
      </c>
      <c r="D48" s="14" t="s">
        <v>132</v>
      </c>
      <c r="E48" s="15">
        <v>0</v>
      </c>
      <c r="F48" s="8" t="s">
        <v>52</v>
      </c>
      <c r="G48" s="15">
        <v>0</v>
      </c>
      <c r="H48" s="8" t="s">
        <v>52</v>
      </c>
      <c r="I48" s="15">
        <v>0</v>
      </c>
      <c r="J48" s="8" t="s">
        <v>52</v>
      </c>
      <c r="K48" s="15">
        <v>0</v>
      </c>
      <c r="L48" s="8" t="s">
        <v>52</v>
      </c>
      <c r="M48" s="15">
        <v>508</v>
      </c>
      <c r="N48" s="8" t="s">
        <v>52</v>
      </c>
      <c r="O48" s="15"/>
      <c r="P48" s="15"/>
      <c r="Q48" s="15">
        <v>0</v>
      </c>
      <c r="R48" s="15">
        <v>0</v>
      </c>
      <c r="S48" s="15">
        <v>0</v>
      </c>
      <c r="T48" s="15">
        <v>0</v>
      </c>
      <c r="U48" s="15"/>
      <c r="V48" s="15"/>
      <c r="W48" s="8" t="s">
        <v>1068</v>
      </c>
      <c r="X48" s="8" t="s">
        <v>52</v>
      </c>
      <c r="Y48" s="2" t="s">
        <v>52</v>
      </c>
      <c r="Z48" s="2" t="s">
        <v>52</v>
      </c>
      <c r="AA48" s="16"/>
      <c r="AB48" s="2" t="s">
        <v>52</v>
      </c>
    </row>
    <row r="49" spans="1:28" ht="30" customHeight="1">
      <c r="A49" s="8" t="s">
        <v>424</v>
      </c>
      <c r="B49" s="8" t="s">
        <v>422</v>
      </c>
      <c r="C49" s="8" t="s">
        <v>423</v>
      </c>
      <c r="D49" s="14" t="s">
        <v>77</v>
      </c>
      <c r="E49" s="15">
        <v>2452</v>
      </c>
      <c r="F49" s="8" t="s">
        <v>52</v>
      </c>
      <c r="G49" s="15">
        <v>9106.1</v>
      </c>
      <c r="H49" s="8" t="s">
        <v>1069</v>
      </c>
      <c r="I49" s="15">
        <v>0</v>
      </c>
      <c r="J49" s="8" t="s">
        <v>52</v>
      </c>
      <c r="K49" s="15">
        <v>0</v>
      </c>
      <c r="L49" s="8" t="s">
        <v>52</v>
      </c>
      <c r="M49" s="15">
        <v>0</v>
      </c>
      <c r="N49" s="8" t="s">
        <v>52</v>
      </c>
      <c r="O49" s="15"/>
      <c r="P49" s="15"/>
      <c r="Q49" s="15">
        <v>0</v>
      </c>
      <c r="R49" s="15">
        <v>0</v>
      </c>
      <c r="S49" s="15">
        <v>0</v>
      </c>
      <c r="T49" s="15">
        <v>0</v>
      </c>
      <c r="U49" s="15"/>
      <c r="V49" s="15"/>
      <c r="W49" s="8" t="s">
        <v>1070</v>
      </c>
      <c r="X49" s="8" t="s">
        <v>52</v>
      </c>
      <c r="Y49" s="2" t="s">
        <v>52</v>
      </c>
      <c r="Z49" s="2" t="s">
        <v>52</v>
      </c>
      <c r="AA49" s="16"/>
      <c r="AB49" s="2" t="s">
        <v>52</v>
      </c>
    </row>
    <row r="50" spans="1:28" ht="30" customHeight="1">
      <c r="A50" s="8" t="s">
        <v>492</v>
      </c>
      <c r="B50" s="8" t="s">
        <v>490</v>
      </c>
      <c r="C50" s="8" t="s">
        <v>491</v>
      </c>
      <c r="D50" s="14" t="s">
        <v>153</v>
      </c>
      <c r="E50" s="15">
        <v>0</v>
      </c>
      <c r="F50" s="8" t="s">
        <v>52</v>
      </c>
      <c r="G50" s="15">
        <v>0</v>
      </c>
      <c r="H50" s="8" t="s">
        <v>52</v>
      </c>
      <c r="I50" s="15">
        <v>0</v>
      </c>
      <c r="J50" s="8" t="s">
        <v>52</v>
      </c>
      <c r="K50" s="15">
        <v>0</v>
      </c>
      <c r="L50" s="8" t="s">
        <v>52</v>
      </c>
      <c r="M50" s="15">
        <v>72</v>
      </c>
      <c r="N50" s="8" t="s">
        <v>52</v>
      </c>
      <c r="O50" s="15"/>
      <c r="P50" s="15"/>
      <c r="Q50" s="15">
        <v>0</v>
      </c>
      <c r="R50" s="15">
        <v>0</v>
      </c>
      <c r="S50" s="15">
        <v>0</v>
      </c>
      <c r="T50" s="15">
        <v>0</v>
      </c>
      <c r="U50" s="15"/>
      <c r="V50" s="15"/>
      <c r="W50" s="8" t="s">
        <v>1071</v>
      </c>
      <c r="X50" s="8" t="s">
        <v>52</v>
      </c>
      <c r="Y50" s="2" t="s">
        <v>52</v>
      </c>
      <c r="Z50" s="2" t="s">
        <v>52</v>
      </c>
      <c r="AA50" s="16"/>
      <c r="AB50" s="2" t="s">
        <v>52</v>
      </c>
    </row>
    <row r="51" spans="1:28" ht="30" customHeight="1">
      <c r="A51" s="8" t="s">
        <v>484</v>
      </c>
      <c r="B51" s="8" t="s">
        <v>481</v>
      </c>
      <c r="C51" s="8" t="s">
        <v>482</v>
      </c>
      <c r="D51" s="14" t="s">
        <v>483</v>
      </c>
      <c r="E51" s="15">
        <v>0</v>
      </c>
      <c r="F51" s="8" t="s">
        <v>52</v>
      </c>
      <c r="G51" s="15">
        <v>0</v>
      </c>
      <c r="H51" s="8" t="s">
        <v>52</v>
      </c>
      <c r="I51" s="15">
        <v>0</v>
      </c>
      <c r="J51" s="8" t="s">
        <v>52</v>
      </c>
      <c r="K51" s="15">
        <v>0</v>
      </c>
      <c r="L51" s="8" t="s">
        <v>52</v>
      </c>
      <c r="M51" s="15">
        <v>2175</v>
      </c>
      <c r="N51" s="8" t="s">
        <v>52</v>
      </c>
      <c r="O51" s="15"/>
      <c r="P51" s="15"/>
      <c r="Q51" s="15">
        <v>0</v>
      </c>
      <c r="R51" s="15">
        <v>0</v>
      </c>
      <c r="S51" s="15">
        <v>0</v>
      </c>
      <c r="T51" s="15">
        <v>0</v>
      </c>
      <c r="U51" s="15"/>
      <c r="V51" s="15"/>
      <c r="W51" s="8" t="s">
        <v>1072</v>
      </c>
      <c r="X51" s="8" t="s">
        <v>52</v>
      </c>
      <c r="Y51" s="2" t="s">
        <v>52</v>
      </c>
      <c r="Z51" s="2" t="s">
        <v>52</v>
      </c>
      <c r="AA51" s="16"/>
      <c r="AB51" s="2" t="s">
        <v>52</v>
      </c>
    </row>
    <row r="52" spans="1:28" ht="30" customHeight="1">
      <c r="A52" s="8" t="s">
        <v>488</v>
      </c>
      <c r="B52" s="8" t="s">
        <v>486</v>
      </c>
      <c r="C52" s="8" t="s">
        <v>487</v>
      </c>
      <c r="D52" s="14" t="s">
        <v>153</v>
      </c>
      <c r="E52" s="15">
        <v>0</v>
      </c>
      <c r="F52" s="8" t="s">
        <v>52</v>
      </c>
      <c r="G52" s="15">
        <v>0</v>
      </c>
      <c r="H52" s="8" t="s">
        <v>52</v>
      </c>
      <c r="I52" s="15">
        <v>0</v>
      </c>
      <c r="J52" s="8" t="s">
        <v>52</v>
      </c>
      <c r="K52" s="15">
        <v>0</v>
      </c>
      <c r="L52" s="8" t="s">
        <v>52</v>
      </c>
      <c r="M52" s="15">
        <v>217</v>
      </c>
      <c r="N52" s="8" t="s">
        <v>52</v>
      </c>
      <c r="O52" s="15"/>
      <c r="P52" s="15"/>
      <c r="Q52" s="15">
        <v>0</v>
      </c>
      <c r="R52" s="15">
        <v>0</v>
      </c>
      <c r="S52" s="15">
        <v>0</v>
      </c>
      <c r="T52" s="15">
        <v>0</v>
      </c>
      <c r="U52" s="15"/>
      <c r="V52" s="15"/>
      <c r="W52" s="8" t="s">
        <v>1073</v>
      </c>
      <c r="X52" s="8" t="s">
        <v>52</v>
      </c>
      <c r="Y52" s="2" t="s">
        <v>52</v>
      </c>
      <c r="Z52" s="2" t="s">
        <v>52</v>
      </c>
      <c r="AA52" s="16"/>
      <c r="AB52" s="2" t="s">
        <v>52</v>
      </c>
    </row>
    <row r="53" spans="1:28" ht="30" customHeight="1">
      <c r="A53" s="8" t="s">
        <v>896</v>
      </c>
      <c r="B53" s="8" t="s">
        <v>894</v>
      </c>
      <c r="C53" s="8" t="s">
        <v>895</v>
      </c>
      <c r="D53" s="14" t="s">
        <v>478</v>
      </c>
      <c r="E53" s="15">
        <v>2070</v>
      </c>
      <c r="F53" s="8" t="s">
        <v>52</v>
      </c>
      <c r="G53" s="15">
        <v>0</v>
      </c>
      <c r="H53" s="8" t="s">
        <v>52</v>
      </c>
      <c r="I53" s="15">
        <v>0</v>
      </c>
      <c r="J53" s="8" t="s">
        <v>52</v>
      </c>
      <c r="K53" s="15">
        <v>0</v>
      </c>
      <c r="L53" s="8" t="s">
        <v>52</v>
      </c>
      <c r="M53" s="15">
        <v>0</v>
      </c>
      <c r="N53" s="8" t="s">
        <v>52</v>
      </c>
      <c r="O53" s="15"/>
      <c r="P53" s="15"/>
      <c r="Q53" s="15">
        <v>0</v>
      </c>
      <c r="R53" s="15">
        <v>0</v>
      </c>
      <c r="S53" s="15">
        <v>0</v>
      </c>
      <c r="T53" s="15">
        <v>0</v>
      </c>
      <c r="U53" s="15"/>
      <c r="V53" s="15"/>
      <c r="W53" s="8" t="s">
        <v>1074</v>
      </c>
      <c r="X53" s="8" t="s">
        <v>52</v>
      </c>
      <c r="Y53" s="2" t="s">
        <v>52</v>
      </c>
      <c r="Z53" s="2" t="s">
        <v>52</v>
      </c>
      <c r="AA53" s="16"/>
      <c r="AB53" s="2" t="s">
        <v>52</v>
      </c>
    </row>
    <row r="54" spans="1:28" ht="30" customHeight="1">
      <c r="A54" s="8" t="s">
        <v>154</v>
      </c>
      <c r="B54" s="8" t="s">
        <v>152</v>
      </c>
      <c r="C54" s="8" t="s">
        <v>52</v>
      </c>
      <c r="D54" s="14" t="s">
        <v>153</v>
      </c>
      <c r="E54" s="15">
        <v>0</v>
      </c>
      <c r="F54" s="8" t="s">
        <v>52</v>
      </c>
      <c r="G54" s="15">
        <v>0</v>
      </c>
      <c r="H54" s="8" t="s">
        <v>52</v>
      </c>
      <c r="I54" s="15">
        <v>0</v>
      </c>
      <c r="J54" s="8" t="s">
        <v>52</v>
      </c>
      <c r="K54" s="15">
        <v>0</v>
      </c>
      <c r="L54" s="8" t="s">
        <v>52</v>
      </c>
      <c r="M54" s="15">
        <v>750000</v>
      </c>
      <c r="N54" s="8" t="s">
        <v>52</v>
      </c>
      <c r="O54" s="15"/>
      <c r="P54" s="15"/>
      <c r="Q54" s="15">
        <v>0</v>
      </c>
      <c r="R54" s="15">
        <v>0</v>
      </c>
      <c r="S54" s="15">
        <v>0</v>
      </c>
      <c r="T54" s="15">
        <v>0</v>
      </c>
      <c r="U54" s="15"/>
      <c r="V54" s="15"/>
      <c r="W54" s="8" t="s">
        <v>1075</v>
      </c>
      <c r="X54" s="8" t="s">
        <v>52</v>
      </c>
      <c r="Y54" s="2" t="s">
        <v>52</v>
      </c>
      <c r="Z54" s="2" t="s">
        <v>52</v>
      </c>
      <c r="AA54" s="16"/>
      <c r="AB54" s="2" t="s">
        <v>52</v>
      </c>
    </row>
    <row r="55" spans="1:28" ht="30" customHeight="1">
      <c r="A55" s="8" t="s">
        <v>162</v>
      </c>
      <c r="B55" s="8" t="s">
        <v>158</v>
      </c>
      <c r="C55" s="8" t="s">
        <v>159</v>
      </c>
      <c r="D55" s="14" t="s">
        <v>160</v>
      </c>
      <c r="E55" s="15">
        <v>0</v>
      </c>
      <c r="F55" s="8" t="s">
        <v>52</v>
      </c>
      <c r="G55" s="15">
        <v>0</v>
      </c>
      <c r="H55" s="8" t="s">
        <v>52</v>
      </c>
      <c r="I55" s="15">
        <v>0</v>
      </c>
      <c r="J55" s="8" t="s">
        <v>52</v>
      </c>
      <c r="K55" s="15">
        <v>0</v>
      </c>
      <c r="L55" s="8" t="s">
        <v>52</v>
      </c>
      <c r="M55" s="15">
        <v>16818</v>
      </c>
      <c r="N55" s="8" t="s">
        <v>161</v>
      </c>
      <c r="O55" s="15"/>
      <c r="P55" s="15"/>
      <c r="Q55" s="15">
        <v>0</v>
      </c>
      <c r="R55" s="15">
        <v>0</v>
      </c>
      <c r="S55" s="15">
        <v>0</v>
      </c>
      <c r="T55" s="15">
        <v>0</v>
      </c>
      <c r="U55" s="15"/>
      <c r="V55" s="15"/>
      <c r="W55" s="8" t="s">
        <v>1076</v>
      </c>
      <c r="X55" s="8" t="s">
        <v>161</v>
      </c>
      <c r="Y55" s="2" t="s">
        <v>52</v>
      </c>
      <c r="Z55" s="2" t="s">
        <v>52</v>
      </c>
      <c r="AA55" s="16"/>
      <c r="AB55" s="2" t="s">
        <v>52</v>
      </c>
    </row>
    <row r="56" spans="1:28" ht="30" customHeight="1">
      <c r="A56" s="8" t="s">
        <v>165</v>
      </c>
      <c r="B56" s="8" t="s">
        <v>164</v>
      </c>
      <c r="C56" s="8" t="s">
        <v>159</v>
      </c>
      <c r="D56" s="14" t="s">
        <v>160</v>
      </c>
      <c r="E56" s="15">
        <v>0</v>
      </c>
      <c r="F56" s="8" t="s">
        <v>52</v>
      </c>
      <c r="G56" s="15">
        <v>0</v>
      </c>
      <c r="H56" s="8" t="s">
        <v>52</v>
      </c>
      <c r="I56" s="15">
        <v>0</v>
      </c>
      <c r="J56" s="8" t="s">
        <v>52</v>
      </c>
      <c r="K56" s="15">
        <v>0</v>
      </c>
      <c r="L56" s="8" t="s">
        <v>52</v>
      </c>
      <c r="M56" s="15">
        <v>16818</v>
      </c>
      <c r="N56" s="8" t="s">
        <v>161</v>
      </c>
      <c r="O56" s="15"/>
      <c r="P56" s="15"/>
      <c r="Q56" s="15">
        <v>0</v>
      </c>
      <c r="R56" s="15">
        <v>0</v>
      </c>
      <c r="S56" s="15">
        <v>0</v>
      </c>
      <c r="T56" s="15">
        <v>0</v>
      </c>
      <c r="U56" s="15"/>
      <c r="V56" s="15"/>
      <c r="W56" s="8" t="s">
        <v>1077</v>
      </c>
      <c r="X56" s="8" t="s">
        <v>161</v>
      </c>
      <c r="Y56" s="2" t="s">
        <v>52</v>
      </c>
      <c r="Z56" s="2" t="s">
        <v>52</v>
      </c>
      <c r="AA56" s="16"/>
      <c r="AB56" s="2" t="s">
        <v>52</v>
      </c>
    </row>
    <row r="57" spans="1:28" ht="30" customHeight="1">
      <c r="A57" s="8" t="s">
        <v>169</v>
      </c>
      <c r="B57" s="8" t="s">
        <v>167</v>
      </c>
      <c r="C57" s="8" t="s">
        <v>168</v>
      </c>
      <c r="D57" s="14" t="s">
        <v>160</v>
      </c>
      <c r="E57" s="15">
        <v>0</v>
      </c>
      <c r="F57" s="8" t="s">
        <v>52</v>
      </c>
      <c r="G57" s="15">
        <v>0</v>
      </c>
      <c r="H57" s="8" t="s">
        <v>52</v>
      </c>
      <c r="I57" s="15">
        <v>0</v>
      </c>
      <c r="J57" s="8" t="s">
        <v>52</v>
      </c>
      <c r="K57" s="15">
        <v>0</v>
      </c>
      <c r="L57" s="8" t="s">
        <v>52</v>
      </c>
      <c r="M57" s="15">
        <v>16818</v>
      </c>
      <c r="N57" s="8" t="s">
        <v>161</v>
      </c>
      <c r="O57" s="15"/>
      <c r="P57" s="15"/>
      <c r="Q57" s="15">
        <v>0</v>
      </c>
      <c r="R57" s="15">
        <v>0</v>
      </c>
      <c r="S57" s="15">
        <v>0</v>
      </c>
      <c r="T57" s="15">
        <v>0</v>
      </c>
      <c r="U57" s="15"/>
      <c r="V57" s="15"/>
      <c r="W57" s="8" t="s">
        <v>1078</v>
      </c>
      <c r="X57" s="8" t="s">
        <v>161</v>
      </c>
      <c r="Y57" s="2" t="s">
        <v>52</v>
      </c>
      <c r="Z57" s="2" t="s">
        <v>52</v>
      </c>
      <c r="AA57" s="16"/>
      <c r="AB57" s="2" t="s">
        <v>52</v>
      </c>
    </row>
    <row r="58" spans="1:28" ht="30" customHeight="1">
      <c r="A58" s="8" t="s">
        <v>172</v>
      </c>
      <c r="B58" s="8" t="s">
        <v>171</v>
      </c>
      <c r="C58" s="8" t="s">
        <v>168</v>
      </c>
      <c r="D58" s="14" t="s">
        <v>160</v>
      </c>
      <c r="E58" s="15">
        <v>0</v>
      </c>
      <c r="F58" s="8" t="s">
        <v>52</v>
      </c>
      <c r="G58" s="15">
        <v>0</v>
      </c>
      <c r="H58" s="8" t="s">
        <v>52</v>
      </c>
      <c r="I58" s="15">
        <v>0</v>
      </c>
      <c r="J58" s="8" t="s">
        <v>52</v>
      </c>
      <c r="K58" s="15">
        <v>0</v>
      </c>
      <c r="L58" s="8" t="s">
        <v>52</v>
      </c>
      <c r="M58" s="15">
        <v>16818</v>
      </c>
      <c r="N58" s="8" t="s">
        <v>161</v>
      </c>
      <c r="O58" s="15"/>
      <c r="P58" s="15"/>
      <c r="Q58" s="15">
        <v>0</v>
      </c>
      <c r="R58" s="15">
        <v>0</v>
      </c>
      <c r="S58" s="15">
        <v>0</v>
      </c>
      <c r="T58" s="15">
        <v>0</v>
      </c>
      <c r="U58" s="15"/>
      <c r="V58" s="15"/>
      <c r="W58" s="8" t="s">
        <v>1079</v>
      </c>
      <c r="X58" s="8" t="s">
        <v>161</v>
      </c>
      <c r="Y58" s="2" t="s">
        <v>52</v>
      </c>
      <c r="Z58" s="2" t="s">
        <v>52</v>
      </c>
      <c r="AA58" s="16"/>
      <c r="AB58" s="2" t="s">
        <v>52</v>
      </c>
    </row>
    <row r="59" spans="1:28" ht="30" customHeight="1">
      <c r="A59" s="8" t="s">
        <v>812</v>
      </c>
      <c r="B59" s="8" t="s">
        <v>810</v>
      </c>
      <c r="C59" s="8" t="s">
        <v>811</v>
      </c>
      <c r="D59" s="14" t="s">
        <v>607</v>
      </c>
      <c r="E59" s="15">
        <v>9492</v>
      </c>
      <c r="F59" s="8" t="s">
        <v>52</v>
      </c>
      <c r="G59" s="15">
        <v>11027.77</v>
      </c>
      <c r="H59" s="8" t="s">
        <v>1080</v>
      </c>
      <c r="I59" s="15">
        <v>11027.77</v>
      </c>
      <c r="J59" s="8" t="s">
        <v>1081</v>
      </c>
      <c r="K59" s="15">
        <v>0</v>
      </c>
      <c r="L59" s="8" t="s">
        <v>52</v>
      </c>
      <c r="M59" s="15">
        <v>0</v>
      </c>
      <c r="N59" s="8" t="s">
        <v>52</v>
      </c>
      <c r="O59" s="15"/>
      <c r="P59" s="15"/>
      <c r="Q59" s="15">
        <v>0</v>
      </c>
      <c r="R59" s="15">
        <v>0</v>
      </c>
      <c r="S59" s="15">
        <v>0</v>
      </c>
      <c r="T59" s="15">
        <v>0</v>
      </c>
      <c r="U59" s="15"/>
      <c r="V59" s="15"/>
      <c r="W59" s="8" t="s">
        <v>1082</v>
      </c>
      <c r="X59" s="8" t="s">
        <v>52</v>
      </c>
      <c r="Y59" s="2" t="s">
        <v>52</v>
      </c>
      <c r="Z59" s="2" t="s">
        <v>52</v>
      </c>
      <c r="AA59" s="16"/>
      <c r="AB59" s="2" t="s">
        <v>52</v>
      </c>
    </row>
    <row r="60" spans="1:28" ht="30" customHeight="1">
      <c r="A60" s="8" t="s">
        <v>866</v>
      </c>
      <c r="B60" s="8" t="s">
        <v>109</v>
      </c>
      <c r="C60" s="8" t="s">
        <v>865</v>
      </c>
      <c r="D60" s="14" t="s">
        <v>607</v>
      </c>
      <c r="E60" s="15">
        <v>5060</v>
      </c>
      <c r="F60" s="8" t="s">
        <v>52</v>
      </c>
      <c r="G60" s="15">
        <v>6083.33</v>
      </c>
      <c r="H60" s="8" t="s">
        <v>1080</v>
      </c>
      <c r="I60" s="15">
        <v>0</v>
      </c>
      <c r="J60" s="8" t="s">
        <v>52</v>
      </c>
      <c r="K60" s="15">
        <v>0</v>
      </c>
      <c r="L60" s="8" t="s">
        <v>52</v>
      </c>
      <c r="M60" s="15">
        <v>0</v>
      </c>
      <c r="N60" s="8" t="s">
        <v>52</v>
      </c>
      <c r="O60" s="15"/>
      <c r="P60" s="15"/>
      <c r="Q60" s="15">
        <v>0</v>
      </c>
      <c r="R60" s="15">
        <v>0</v>
      </c>
      <c r="S60" s="15">
        <v>0</v>
      </c>
      <c r="T60" s="15">
        <v>0</v>
      </c>
      <c r="U60" s="15"/>
      <c r="V60" s="15"/>
      <c r="W60" s="8" t="s">
        <v>1083</v>
      </c>
      <c r="X60" s="8" t="s">
        <v>52</v>
      </c>
      <c r="Y60" s="2" t="s">
        <v>52</v>
      </c>
      <c r="Z60" s="2" t="s">
        <v>52</v>
      </c>
      <c r="AA60" s="16"/>
      <c r="AB60" s="2" t="s">
        <v>52</v>
      </c>
    </row>
    <row r="61" spans="1:28" ht="30" customHeight="1">
      <c r="A61" s="8" t="s">
        <v>115</v>
      </c>
      <c r="B61" s="8" t="s">
        <v>104</v>
      </c>
      <c r="C61" s="8" t="s">
        <v>113</v>
      </c>
      <c r="D61" s="14" t="s">
        <v>77</v>
      </c>
      <c r="E61" s="15">
        <v>0</v>
      </c>
      <c r="F61" s="8" t="s">
        <v>52</v>
      </c>
      <c r="G61" s="15">
        <v>0</v>
      </c>
      <c r="H61" s="8" t="s">
        <v>52</v>
      </c>
      <c r="I61" s="15">
        <v>26800</v>
      </c>
      <c r="J61" s="8" t="s">
        <v>1084</v>
      </c>
      <c r="K61" s="15">
        <v>0</v>
      </c>
      <c r="L61" s="8" t="s">
        <v>52</v>
      </c>
      <c r="M61" s="15">
        <v>0</v>
      </c>
      <c r="N61" s="8" t="s">
        <v>52</v>
      </c>
      <c r="O61" s="15"/>
      <c r="P61" s="15"/>
      <c r="Q61" s="15">
        <v>0</v>
      </c>
      <c r="R61" s="15">
        <v>0</v>
      </c>
      <c r="S61" s="15">
        <v>0</v>
      </c>
      <c r="T61" s="15">
        <v>0</v>
      </c>
      <c r="U61" s="15"/>
      <c r="V61" s="15"/>
      <c r="W61" s="8" t="s">
        <v>1085</v>
      </c>
      <c r="X61" s="8" t="s">
        <v>114</v>
      </c>
      <c r="Y61" s="2" t="s">
        <v>52</v>
      </c>
      <c r="Z61" s="2" t="s">
        <v>52</v>
      </c>
      <c r="AA61" s="16"/>
      <c r="AB61" s="2" t="s">
        <v>52</v>
      </c>
    </row>
    <row r="62" spans="1:28" ht="30" customHeight="1">
      <c r="A62" s="8" t="s">
        <v>608</v>
      </c>
      <c r="B62" s="8" t="s">
        <v>605</v>
      </c>
      <c r="C62" s="8" t="s">
        <v>606</v>
      </c>
      <c r="D62" s="14" t="s">
        <v>607</v>
      </c>
      <c r="E62" s="15">
        <v>9433</v>
      </c>
      <c r="F62" s="8" t="s">
        <v>52</v>
      </c>
      <c r="G62" s="15">
        <v>11665.5</v>
      </c>
      <c r="H62" s="8" t="s">
        <v>1086</v>
      </c>
      <c r="I62" s="15">
        <v>0</v>
      </c>
      <c r="J62" s="8" t="s">
        <v>52</v>
      </c>
      <c r="K62" s="15">
        <v>0</v>
      </c>
      <c r="L62" s="8" t="s">
        <v>52</v>
      </c>
      <c r="M62" s="15">
        <v>0</v>
      </c>
      <c r="N62" s="8" t="s">
        <v>52</v>
      </c>
      <c r="O62" s="15"/>
      <c r="P62" s="15"/>
      <c r="Q62" s="15">
        <v>0</v>
      </c>
      <c r="R62" s="15">
        <v>0</v>
      </c>
      <c r="S62" s="15">
        <v>0</v>
      </c>
      <c r="T62" s="15">
        <v>0</v>
      </c>
      <c r="U62" s="15"/>
      <c r="V62" s="15"/>
      <c r="W62" s="8" t="s">
        <v>1087</v>
      </c>
      <c r="X62" s="8" t="s">
        <v>52</v>
      </c>
      <c r="Y62" s="2" t="s">
        <v>52</v>
      </c>
      <c r="Z62" s="2" t="s">
        <v>52</v>
      </c>
      <c r="AA62" s="16"/>
      <c r="AB62" s="2" t="s">
        <v>52</v>
      </c>
    </row>
    <row r="63" spans="1:28" ht="30" customHeight="1">
      <c r="A63" s="8" t="s">
        <v>612</v>
      </c>
      <c r="B63" s="8" t="s">
        <v>605</v>
      </c>
      <c r="C63" s="8" t="s">
        <v>611</v>
      </c>
      <c r="D63" s="14" t="s">
        <v>607</v>
      </c>
      <c r="E63" s="15">
        <v>17630</v>
      </c>
      <c r="F63" s="8" t="s">
        <v>52</v>
      </c>
      <c r="G63" s="15">
        <v>0</v>
      </c>
      <c r="H63" s="8" t="s">
        <v>52</v>
      </c>
      <c r="I63" s="15">
        <v>0</v>
      </c>
      <c r="J63" s="8" t="s">
        <v>52</v>
      </c>
      <c r="K63" s="15">
        <v>0</v>
      </c>
      <c r="L63" s="8" t="s">
        <v>52</v>
      </c>
      <c r="M63" s="15">
        <v>0</v>
      </c>
      <c r="N63" s="8" t="s">
        <v>52</v>
      </c>
      <c r="O63" s="15"/>
      <c r="P63" s="15"/>
      <c r="Q63" s="15">
        <v>0</v>
      </c>
      <c r="R63" s="15">
        <v>0</v>
      </c>
      <c r="S63" s="15">
        <v>0</v>
      </c>
      <c r="T63" s="15">
        <v>0</v>
      </c>
      <c r="U63" s="15"/>
      <c r="V63" s="15"/>
      <c r="W63" s="8" t="s">
        <v>1088</v>
      </c>
      <c r="X63" s="8" t="s">
        <v>52</v>
      </c>
      <c r="Y63" s="2" t="s">
        <v>52</v>
      </c>
      <c r="Z63" s="2" t="s">
        <v>52</v>
      </c>
      <c r="AA63" s="16"/>
      <c r="AB63" s="2" t="s">
        <v>52</v>
      </c>
    </row>
    <row r="64" spans="1:28" ht="30" customHeight="1">
      <c r="A64" s="8" t="s">
        <v>816</v>
      </c>
      <c r="B64" s="8" t="s">
        <v>814</v>
      </c>
      <c r="C64" s="8" t="s">
        <v>815</v>
      </c>
      <c r="D64" s="14" t="s">
        <v>607</v>
      </c>
      <c r="E64" s="15">
        <v>0</v>
      </c>
      <c r="F64" s="8" t="s">
        <v>52</v>
      </c>
      <c r="G64" s="15">
        <v>3483.33</v>
      </c>
      <c r="H64" s="8" t="s">
        <v>1080</v>
      </c>
      <c r="I64" s="15">
        <v>3194.44</v>
      </c>
      <c r="J64" s="8" t="s">
        <v>1081</v>
      </c>
      <c r="K64" s="15">
        <v>0</v>
      </c>
      <c r="L64" s="8" t="s">
        <v>52</v>
      </c>
      <c r="M64" s="15">
        <v>0</v>
      </c>
      <c r="N64" s="8" t="s">
        <v>52</v>
      </c>
      <c r="O64" s="15"/>
      <c r="P64" s="15"/>
      <c r="Q64" s="15">
        <v>0</v>
      </c>
      <c r="R64" s="15">
        <v>0</v>
      </c>
      <c r="S64" s="15">
        <v>0</v>
      </c>
      <c r="T64" s="15">
        <v>0</v>
      </c>
      <c r="U64" s="15"/>
      <c r="V64" s="15"/>
      <c r="W64" s="8" t="s">
        <v>1089</v>
      </c>
      <c r="X64" s="8" t="s">
        <v>52</v>
      </c>
      <c r="Y64" s="2" t="s">
        <v>52</v>
      </c>
      <c r="Z64" s="2" t="s">
        <v>52</v>
      </c>
      <c r="AA64" s="16"/>
      <c r="AB64" s="2" t="s">
        <v>52</v>
      </c>
    </row>
    <row r="65" spans="1:28" ht="30" customHeight="1">
      <c r="A65" s="8" t="s">
        <v>568</v>
      </c>
      <c r="B65" s="8" t="s">
        <v>566</v>
      </c>
      <c r="C65" s="8" t="s">
        <v>567</v>
      </c>
      <c r="D65" s="14" t="s">
        <v>60</v>
      </c>
      <c r="E65" s="15">
        <v>5256</v>
      </c>
      <c r="F65" s="8" t="s">
        <v>52</v>
      </c>
      <c r="G65" s="15">
        <v>6000</v>
      </c>
      <c r="H65" s="8" t="s">
        <v>1090</v>
      </c>
      <c r="I65" s="15">
        <v>5680</v>
      </c>
      <c r="J65" s="8" t="s">
        <v>1091</v>
      </c>
      <c r="K65" s="15">
        <v>0</v>
      </c>
      <c r="L65" s="8" t="s">
        <v>52</v>
      </c>
      <c r="M65" s="15">
        <v>0</v>
      </c>
      <c r="N65" s="8" t="s">
        <v>52</v>
      </c>
      <c r="O65" s="15"/>
      <c r="P65" s="15"/>
      <c r="Q65" s="15">
        <v>0</v>
      </c>
      <c r="R65" s="15">
        <v>0</v>
      </c>
      <c r="S65" s="15">
        <v>0</v>
      </c>
      <c r="T65" s="15">
        <v>0</v>
      </c>
      <c r="U65" s="15"/>
      <c r="V65" s="15"/>
      <c r="W65" s="8" t="s">
        <v>1092</v>
      </c>
      <c r="X65" s="8" t="s">
        <v>52</v>
      </c>
      <c r="Y65" s="2" t="s">
        <v>52</v>
      </c>
      <c r="Z65" s="2" t="s">
        <v>52</v>
      </c>
      <c r="AA65" s="16"/>
      <c r="AB65" s="2" t="s">
        <v>52</v>
      </c>
    </row>
    <row r="66" spans="1:28" ht="30" customHeight="1">
      <c r="A66" s="8" t="s">
        <v>479</v>
      </c>
      <c r="B66" s="8" t="s">
        <v>476</v>
      </c>
      <c r="C66" s="8" t="s">
        <v>477</v>
      </c>
      <c r="D66" s="14" t="s">
        <v>478</v>
      </c>
      <c r="E66" s="15">
        <v>0</v>
      </c>
      <c r="F66" s="8" t="s">
        <v>52</v>
      </c>
      <c r="G66" s="15">
        <v>0</v>
      </c>
      <c r="H66" s="8" t="s">
        <v>52</v>
      </c>
      <c r="I66" s="15">
        <v>0</v>
      </c>
      <c r="J66" s="8" t="s">
        <v>52</v>
      </c>
      <c r="K66" s="15">
        <v>0</v>
      </c>
      <c r="L66" s="8" t="s">
        <v>52</v>
      </c>
      <c r="M66" s="15">
        <v>2175</v>
      </c>
      <c r="N66" s="8" t="s">
        <v>52</v>
      </c>
      <c r="O66" s="15"/>
      <c r="P66" s="15"/>
      <c r="Q66" s="15">
        <v>0</v>
      </c>
      <c r="R66" s="15">
        <v>0</v>
      </c>
      <c r="S66" s="15">
        <v>0</v>
      </c>
      <c r="T66" s="15">
        <v>0</v>
      </c>
      <c r="U66" s="15"/>
      <c r="V66" s="15"/>
      <c r="W66" s="8" t="s">
        <v>1093</v>
      </c>
      <c r="X66" s="8" t="s">
        <v>52</v>
      </c>
      <c r="Y66" s="2" t="s">
        <v>52</v>
      </c>
      <c r="Z66" s="2" t="s">
        <v>52</v>
      </c>
      <c r="AA66" s="16"/>
      <c r="AB66" s="2" t="s">
        <v>52</v>
      </c>
    </row>
    <row r="67" spans="1:28" ht="30" customHeight="1">
      <c r="A67" s="8" t="s">
        <v>928</v>
      </c>
      <c r="B67" s="8" t="s">
        <v>907</v>
      </c>
      <c r="C67" s="8" t="s">
        <v>927</v>
      </c>
      <c r="D67" s="14" t="s">
        <v>60</v>
      </c>
      <c r="E67" s="15">
        <v>4211</v>
      </c>
      <c r="F67" s="8" t="s">
        <v>52</v>
      </c>
      <c r="G67" s="15">
        <v>4600</v>
      </c>
      <c r="H67" s="8" t="s">
        <v>1094</v>
      </c>
      <c r="I67" s="15">
        <v>4368</v>
      </c>
      <c r="J67" s="8" t="s">
        <v>1095</v>
      </c>
      <c r="K67" s="15">
        <v>0</v>
      </c>
      <c r="L67" s="8" t="s">
        <v>52</v>
      </c>
      <c r="M67" s="15">
        <v>0</v>
      </c>
      <c r="N67" s="8" t="s">
        <v>52</v>
      </c>
      <c r="O67" s="15"/>
      <c r="P67" s="15"/>
      <c r="Q67" s="15">
        <v>0</v>
      </c>
      <c r="R67" s="15">
        <v>0</v>
      </c>
      <c r="S67" s="15">
        <v>0</v>
      </c>
      <c r="T67" s="15">
        <v>0</v>
      </c>
      <c r="U67" s="15"/>
      <c r="V67" s="15"/>
      <c r="W67" s="8" t="s">
        <v>1096</v>
      </c>
      <c r="X67" s="8" t="s">
        <v>52</v>
      </c>
      <c r="Y67" s="2" t="s">
        <v>52</v>
      </c>
      <c r="Z67" s="2" t="s">
        <v>52</v>
      </c>
      <c r="AA67" s="16"/>
      <c r="AB67" s="2" t="s">
        <v>52</v>
      </c>
    </row>
    <row r="68" spans="1:28" ht="30" customHeight="1">
      <c r="A68" s="8" t="s">
        <v>918</v>
      </c>
      <c r="B68" s="8" t="s">
        <v>907</v>
      </c>
      <c r="C68" s="8" t="s">
        <v>917</v>
      </c>
      <c r="D68" s="14" t="s">
        <v>60</v>
      </c>
      <c r="E68" s="15">
        <v>8699</v>
      </c>
      <c r="F68" s="8" t="s">
        <v>52</v>
      </c>
      <c r="G68" s="15">
        <v>9320</v>
      </c>
      <c r="H68" s="8" t="s">
        <v>1097</v>
      </c>
      <c r="I68" s="15">
        <v>8794</v>
      </c>
      <c r="J68" s="8" t="s">
        <v>1095</v>
      </c>
      <c r="K68" s="15">
        <v>0</v>
      </c>
      <c r="L68" s="8" t="s">
        <v>52</v>
      </c>
      <c r="M68" s="15">
        <v>0</v>
      </c>
      <c r="N68" s="8" t="s">
        <v>52</v>
      </c>
      <c r="O68" s="15"/>
      <c r="P68" s="15"/>
      <c r="Q68" s="15">
        <v>0</v>
      </c>
      <c r="R68" s="15">
        <v>0</v>
      </c>
      <c r="S68" s="15">
        <v>0</v>
      </c>
      <c r="T68" s="15">
        <v>0</v>
      </c>
      <c r="U68" s="15"/>
      <c r="V68" s="15"/>
      <c r="W68" s="8" t="s">
        <v>1098</v>
      </c>
      <c r="X68" s="8" t="s">
        <v>52</v>
      </c>
      <c r="Y68" s="2" t="s">
        <v>52</v>
      </c>
      <c r="Z68" s="2" t="s">
        <v>52</v>
      </c>
      <c r="AA68" s="16"/>
      <c r="AB68" s="2" t="s">
        <v>52</v>
      </c>
    </row>
    <row r="69" spans="1:28" ht="30" customHeight="1">
      <c r="A69" s="8" t="s">
        <v>909</v>
      </c>
      <c r="B69" s="8" t="s">
        <v>907</v>
      </c>
      <c r="C69" s="8" t="s">
        <v>908</v>
      </c>
      <c r="D69" s="14" t="s">
        <v>60</v>
      </c>
      <c r="E69" s="15">
        <v>10969</v>
      </c>
      <c r="F69" s="8" t="s">
        <v>52</v>
      </c>
      <c r="G69" s="15">
        <v>11750</v>
      </c>
      <c r="H69" s="8" t="s">
        <v>1097</v>
      </c>
      <c r="I69" s="15">
        <v>11088</v>
      </c>
      <c r="J69" s="8" t="s">
        <v>1095</v>
      </c>
      <c r="K69" s="15">
        <v>0</v>
      </c>
      <c r="L69" s="8" t="s">
        <v>52</v>
      </c>
      <c r="M69" s="15">
        <v>0</v>
      </c>
      <c r="N69" s="8" t="s">
        <v>52</v>
      </c>
      <c r="O69" s="15"/>
      <c r="P69" s="15"/>
      <c r="Q69" s="15">
        <v>0</v>
      </c>
      <c r="R69" s="15">
        <v>0</v>
      </c>
      <c r="S69" s="15">
        <v>0</v>
      </c>
      <c r="T69" s="15">
        <v>0</v>
      </c>
      <c r="U69" s="15"/>
      <c r="V69" s="15"/>
      <c r="W69" s="8" t="s">
        <v>1099</v>
      </c>
      <c r="X69" s="8" t="s">
        <v>52</v>
      </c>
      <c r="Y69" s="2" t="s">
        <v>52</v>
      </c>
      <c r="Z69" s="2" t="s">
        <v>52</v>
      </c>
      <c r="AA69" s="16"/>
      <c r="AB69" s="2" t="s">
        <v>52</v>
      </c>
    </row>
    <row r="70" spans="1:28" ht="30" customHeight="1">
      <c r="A70" s="8" t="s">
        <v>923</v>
      </c>
      <c r="B70" s="8" t="s">
        <v>907</v>
      </c>
      <c r="C70" s="8" t="s">
        <v>922</v>
      </c>
      <c r="D70" s="14" t="s">
        <v>60</v>
      </c>
      <c r="E70" s="15">
        <v>0</v>
      </c>
      <c r="F70" s="8" t="s">
        <v>52</v>
      </c>
      <c r="G70" s="15">
        <v>5730</v>
      </c>
      <c r="H70" s="8" t="s">
        <v>1097</v>
      </c>
      <c r="I70" s="15">
        <v>6538</v>
      </c>
      <c r="J70" s="8" t="s">
        <v>1095</v>
      </c>
      <c r="K70" s="15">
        <v>0</v>
      </c>
      <c r="L70" s="8" t="s">
        <v>52</v>
      </c>
      <c r="M70" s="15">
        <v>0</v>
      </c>
      <c r="N70" s="8" t="s">
        <v>52</v>
      </c>
      <c r="O70" s="15"/>
      <c r="P70" s="15"/>
      <c r="Q70" s="15">
        <v>0</v>
      </c>
      <c r="R70" s="15">
        <v>0</v>
      </c>
      <c r="S70" s="15">
        <v>0</v>
      </c>
      <c r="T70" s="15">
        <v>0</v>
      </c>
      <c r="U70" s="15"/>
      <c r="V70" s="15"/>
      <c r="W70" s="8" t="s">
        <v>1100</v>
      </c>
      <c r="X70" s="8" t="s">
        <v>52</v>
      </c>
      <c r="Y70" s="2" t="s">
        <v>52</v>
      </c>
      <c r="Z70" s="2" t="s">
        <v>52</v>
      </c>
      <c r="AA70" s="16"/>
      <c r="AB70" s="2" t="s">
        <v>52</v>
      </c>
    </row>
    <row r="71" spans="1:28" ht="30" customHeight="1">
      <c r="A71" s="8" t="s">
        <v>257</v>
      </c>
      <c r="B71" s="8" t="s">
        <v>254</v>
      </c>
      <c r="C71" s="8" t="s">
        <v>255</v>
      </c>
      <c r="D71" s="14" t="s">
        <v>256</v>
      </c>
      <c r="E71" s="15">
        <v>0</v>
      </c>
      <c r="F71" s="8" t="s">
        <v>52</v>
      </c>
      <c r="G71" s="15">
        <v>0</v>
      </c>
      <c r="H71" s="8" t="s">
        <v>52</v>
      </c>
      <c r="I71" s="15">
        <v>0</v>
      </c>
      <c r="J71" s="8" t="s">
        <v>52</v>
      </c>
      <c r="K71" s="15">
        <v>0</v>
      </c>
      <c r="L71" s="8" t="s">
        <v>52</v>
      </c>
      <c r="M71" s="15">
        <v>0</v>
      </c>
      <c r="N71" s="8" t="s">
        <v>52</v>
      </c>
      <c r="O71" s="15"/>
      <c r="P71" s="15"/>
      <c r="Q71" s="15">
        <v>0</v>
      </c>
      <c r="R71" s="15">
        <v>0</v>
      </c>
      <c r="S71" s="15">
        <v>0</v>
      </c>
      <c r="T71" s="15">
        <v>0</v>
      </c>
      <c r="U71" s="15"/>
      <c r="V71" s="15"/>
      <c r="W71" s="8" t="s">
        <v>1101</v>
      </c>
      <c r="X71" s="8" t="s">
        <v>52</v>
      </c>
      <c r="Y71" s="2" t="s">
        <v>1102</v>
      </c>
      <c r="Z71" s="2" t="s">
        <v>52</v>
      </c>
      <c r="AA71" s="16"/>
      <c r="AB71" s="2" t="s">
        <v>52</v>
      </c>
    </row>
    <row r="72" spans="1:28" ht="30" customHeight="1">
      <c r="A72" s="8" t="s">
        <v>261</v>
      </c>
      <c r="B72" s="8" t="s">
        <v>259</v>
      </c>
      <c r="C72" s="8" t="s">
        <v>260</v>
      </c>
      <c r="D72" s="14" t="s">
        <v>256</v>
      </c>
      <c r="E72" s="15">
        <v>0</v>
      </c>
      <c r="F72" s="8" t="s">
        <v>52</v>
      </c>
      <c r="G72" s="15">
        <v>0</v>
      </c>
      <c r="H72" s="8" t="s">
        <v>52</v>
      </c>
      <c r="I72" s="15">
        <v>0</v>
      </c>
      <c r="J72" s="8" t="s">
        <v>52</v>
      </c>
      <c r="K72" s="15">
        <v>0</v>
      </c>
      <c r="L72" s="8" t="s">
        <v>52</v>
      </c>
      <c r="M72" s="15">
        <v>0</v>
      </c>
      <c r="N72" s="8" t="s">
        <v>52</v>
      </c>
      <c r="O72" s="15"/>
      <c r="P72" s="15"/>
      <c r="Q72" s="15">
        <v>0</v>
      </c>
      <c r="R72" s="15">
        <v>0</v>
      </c>
      <c r="S72" s="15">
        <v>0</v>
      </c>
      <c r="T72" s="15">
        <v>0</v>
      </c>
      <c r="U72" s="15"/>
      <c r="V72" s="15"/>
      <c r="W72" s="8" t="s">
        <v>1103</v>
      </c>
      <c r="X72" s="8" t="s">
        <v>52</v>
      </c>
      <c r="Y72" s="2" t="s">
        <v>1102</v>
      </c>
      <c r="Z72" s="2" t="s">
        <v>52</v>
      </c>
      <c r="AA72" s="16"/>
      <c r="AB72" s="2" t="s">
        <v>52</v>
      </c>
    </row>
    <row r="73" spans="1:28" ht="30" customHeight="1">
      <c r="A73" s="8" t="s">
        <v>264</v>
      </c>
      <c r="B73" s="8" t="s">
        <v>259</v>
      </c>
      <c r="C73" s="8" t="s">
        <v>263</v>
      </c>
      <c r="D73" s="14" t="s">
        <v>256</v>
      </c>
      <c r="E73" s="15">
        <v>0</v>
      </c>
      <c r="F73" s="8" t="s">
        <v>52</v>
      </c>
      <c r="G73" s="15">
        <v>0</v>
      </c>
      <c r="H73" s="8" t="s">
        <v>52</v>
      </c>
      <c r="I73" s="15">
        <v>0</v>
      </c>
      <c r="J73" s="8" t="s">
        <v>52</v>
      </c>
      <c r="K73" s="15">
        <v>0</v>
      </c>
      <c r="L73" s="8" t="s">
        <v>52</v>
      </c>
      <c r="M73" s="15">
        <v>0</v>
      </c>
      <c r="N73" s="8" t="s">
        <v>52</v>
      </c>
      <c r="O73" s="15"/>
      <c r="P73" s="15"/>
      <c r="Q73" s="15">
        <v>0</v>
      </c>
      <c r="R73" s="15">
        <v>0</v>
      </c>
      <c r="S73" s="15">
        <v>0</v>
      </c>
      <c r="T73" s="15">
        <v>0</v>
      </c>
      <c r="U73" s="15"/>
      <c r="V73" s="15"/>
      <c r="W73" s="8" t="s">
        <v>1104</v>
      </c>
      <c r="X73" s="8" t="s">
        <v>52</v>
      </c>
      <c r="Y73" s="2" t="s">
        <v>1102</v>
      </c>
      <c r="Z73" s="2" t="s">
        <v>52</v>
      </c>
      <c r="AA73" s="16"/>
      <c r="AB73" s="2" t="s">
        <v>52</v>
      </c>
    </row>
    <row r="74" spans="1:28" ht="30" customHeight="1">
      <c r="A74" s="8" t="s">
        <v>268</v>
      </c>
      <c r="B74" s="8" t="s">
        <v>266</v>
      </c>
      <c r="C74" s="8" t="s">
        <v>267</v>
      </c>
      <c r="D74" s="14" t="s">
        <v>256</v>
      </c>
      <c r="E74" s="15">
        <v>0</v>
      </c>
      <c r="F74" s="8" t="s">
        <v>52</v>
      </c>
      <c r="G74" s="15">
        <v>0</v>
      </c>
      <c r="H74" s="8" t="s">
        <v>52</v>
      </c>
      <c r="I74" s="15">
        <v>0</v>
      </c>
      <c r="J74" s="8" t="s">
        <v>52</v>
      </c>
      <c r="K74" s="15">
        <v>0</v>
      </c>
      <c r="L74" s="8" t="s">
        <v>52</v>
      </c>
      <c r="M74" s="15">
        <v>0</v>
      </c>
      <c r="N74" s="8" t="s">
        <v>52</v>
      </c>
      <c r="O74" s="15"/>
      <c r="P74" s="15"/>
      <c r="Q74" s="15">
        <v>0</v>
      </c>
      <c r="R74" s="15">
        <v>0</v>
      </c>
      <c r="S74" s="15">
        <v>0</v>
      </c>
      <c r="T74" s="15">
        <v>0</v>
      </c>
      <c r="U74" s="15"/>
      <c r="V74" s="15"/>
      <c r="W74" s="8" t="s">
        <v>1105</v>
      </c>
      <c r="X74" s="8" t="s">
        <v>52</v>
      </c>
      <c r="Y74" s="2" t="s">
        <v>1102</v>
      </c>
      <c r="Z74" s="2" t="s">
        <v>52</v>
      </c>
      <c r="AA74" s="16"/>
      <c r="AB74" s="2" t="s">
        <v>52</v>
      </c>
    </row>
    <row r="75" spans="1:28" ht="30" customHeight="1">
      <c r="A75" s="8" t="s">
        <v>272</v>
      </c>
      <c r="B75" s="8" t="s">
        <v>270</v>
      </c>
      <c r="C75" s="8" t="s">
        <v>271</v>
      </c>
      <c r="D75" s="14" t="s">
        <v>256</v>
      </c>
      <c r="E75" s="15">
        <v>0</v>
      </c>
      <c r="F75" s="8" t="s">
        <v>52</v>
      </c>
      <c r="G75" s="15">
        <v>0</v>
      </c>
      <c r="H75" s="8" t="s">
        <v>52</v>
      </c>
      <c r="I75" s="15">
        <v>0</v>
      </c>
      <c r="J75" s="8" t="s">
        <v>52</v>
      </c>
      <c r="K75" s="15">
        <v>0</v>
      </c>
      <c r="L75" s="8" t="s">
        <v>52</v>
      </c>
      <c r="M75" s="15">
        <v>0</v>
      </c>
      <c r="N75" s="8" t="s">
        <v>52</v>
      </c>
      <c r="O75" s="15"/>
      <c r="P75" s="15"/>
      <c r="Q75" s="15">
        <v>0</v>
      </c>
      <c r="R75" s="15">
        <v>0</v>
      </c>
      <c r="S75" s="15">
        <v>0</v>
      </c>
      <c r="T75" s="15">
        <v>0</v>
      </c>
      <c r="U75" s="15"/>
      <c r="V75" s="15"/>
      <c r="W75" s="8" t="s">
        <v>1106</v>
      </c>
      <c r="X75" s="8" t="s">
        <v>52</v>
      </c>
      <c r="Y75" s="2" t="s">
        <v>1102</v>
      </c>
      <c r="Z75" s="2" t="s">
        <v>52</v>
      </c>
      <c r="AA75" s="16"/>
      <c r="AB75" s="2" t="s">
        <v>52</v>
      </c>
    </row>
    <row r="76" spans="1:28" ht="30" customHeight="1">
      <c r="A76" s="8" t="s">
        <v>445</v>
      </c>
      <c r="B76" s="8" t="s">
        <v>443</v>
      </c>
      <c r="C76" s="8" t="s">
        <v>444</v>
      </c>
      <c r="D76" s="14" t="s">
        <v>256</v>
      </c>
      <c r="E76" s="15">
        <v>0</v>
      </c>
      <c r="F76" s="8" t="s">
        <v>52</v>
      </c>
      <c r="G76" s="15">
        <v>0</v>
      </c>
      <c r="H76" s="8" t="s">
        <v>52</v>
      </c>
      <c r="I76" s="15">
        <v>0</v>
      </c>
      <c r="J76" s="8" t="s">
        <v>52</v>
      </c>
      <c r="K76" s="15">
        <v>0</v>
      </c>
      <c r="L76" s="8" t="s">
        <v>52</v>
      </c>
      <c r="M76" s="15">
        <v>0</v>
      </c>
      <c r="N76" s="8" t="s">
        <v>52</v>
      </c>
      <c r="O76" s="15"/>
      <c r="P76" s="15"/>
      <c r="Q76" s="15">
        <v>0</v>
      </c>
      <c r="R76" s="15">
        <v>0</v>
      </c>
      <c r="S76" s="15">
        <v>0</v>
      </c>
      <c r="T76" s="15">
        <v>0</v>
      </c>
      <c r="U76" s="15"/>
      <c r="V76" s="15"/>
      <c r="W76" s="8" t="s">
        <v>1107</v>
      </c>
      <c r="X76" s="8" t="s">
        <v>52</v>
      </c>
      <c r="Y76" s="2" t="s">
        <v>1102</v>
      </c>
      <c r="Z76" s="2" t="s">
        <v>52</v>
      </c>
      <c r="AA76" s="16"/>
      <c r="AB76" s="2" t="s">
        <v>52</v>
      </c>
    </row>
    <row r="77" spans="1:28" ht="30" customHeight="1">
      <c r="A77" s="8" t="s">
        <v>778</v>
      </c>
      <c r="B77" s="8" t="s">
        <v>775</v>
      </c>
      <c r="C77" s="8" t="s">
        <v>776</v>
      </c>
      <c r="D77" s="14" t="s">
        <v>777</v>
      </c>
      <c r="E77" s="15">
        <v>0</v>
      </c>
      <c r="F77" s="8" t="s">
        <v>52</v>
      </c>
      <c r="G77" s="15">
        <v>0</v>
      </c>
      <c r="H77" s="8" t="s">
        <v>52</v>
      </c>
      <c r="I77" s="15">
        <v>0</v>
      </c>
      <c r="J77" s="8" t="s">
        <v>52</v>
      </c>
      <c r="K77" s="15">
        <v>0</v>
      </c>
      <c r="L77" s="8" t="s">
        <v>52</v>
      </c>
      <c r="M77" s="15">
        <v>0</v>
      </c>
      <c r="N77" s="8" t="s">
        <v>52</v>
      </c>
      <c r="O77" s="15"/>
      <c r="P77" s="15"/>
      <c r="Q77" s="15">
        <v>87</v>
      </c>
      <c r="R77" s="15">
        <v>0</v>
      </c>
      <c r="S77" s="15">
        <v>0</v>
      </c>
      <c r="T77" s="15">
        <v>0</v>
      </c>
      <c r="U77" s="15"/>
      <c r="V77" s="15"/>
      <c r="W77" s="8" t="s">
        <v>1108</v>
      </c>
      <c r="X77" s="8" t="s">
        <v>52</v>
      </c>
      <c r="Y77" s="2" t="s">
        <v>52</v>
      </c>
      <c r="Z77" s="2" t="s">
        <v>52</v>
      </c>
      <c r="AA77" s="16"/>
      <c r="AB77" s="2" t="s">
        <v>52</v>
      </c>
    </row>
    <row r="78" spans="1:28" ht="30" customHeight="1">
      <c r="A78" s="8" t="s">
        <v>328</v>
      </c>
      <c r="B78" s="8" t="s">
        <v>327</v>
      </c>
      <c r="C78" s="8" t="s">
        <v>323</v>
      </c>
      <c r="D78" s="14" t="s">
        <v>324</v>
      </c>
      <c r="E78" s="15">
        <v>0</v>
      </c>
      <c r="F78" s="8" t="s">
        <v>52</v>
      </c>
      <c r="G78" s="15">
        <v>0</v>
      </c>
      <c r="H78" s="8" t="s">
        <v>52</v>
      </c>
      <c r="I78" s="15">
        <v>0</v>
      </c>
      <c r="J78" s="8" t="s">
        <v>52</v>
      </c>
      <c r="K78" s="15">
        <v>0</v>
      </c>
      <c r="L78" s="8" t="s">
        <v>52</v>
      </c>
      <c r="M78" s="15">
        <v>0</v>
      </c>
      <c r="N78" s="8" t="s">
        <v>52</v>
      </c>
      <c r="O78" s="15"/>
      <c r="P78" s="15"/>
      <c r="Q78" s="15">
        <v>0</v>
      </c>
      <c r="R78" s="15">
        <v>0</v>
      </c>
      <c r="S78" s="15">
        <v>0</v>
      </c>
      <c r="T78" s="15">
        <v>0</v>
      </c>
      <c r="U78" s="15"/>
      <c r="V78" s="15"/>
      <c r="W78" s="8" t="s">
        <v>1109</v>
      </c>
      <c r="X78" s="8" t="s">
        <v>52</v>
      </c>
      <c r="Y78" s="2" t="s">
        <v>1110</v>
      </c>
      <c r="Z78" s="2" t="s">
        <v>52</v>
      </c>
      <c r="AA78" s="16"/>
      <c r="AB78" s="2" t="s">
        <v>52</v>
      </c>
    </row>
    <row r="79" spans="1:28" ht="30" customHeight="1">
      <c r="A79" s="8" t="s">
        <v>788</v>
      </c>
      <c r="B79" s="8" t="s">
        <v>787</v>
      </c>
      <c r="C79" s="8" t="s">
        <v>323</v>
      </c>
      <c r="D79" s="14" t="s">
        <v>324</v>
      </c>
      <c r="E79" s="15">
        <v>0</v>
      </c>
      <c r="F79" s="8" t="s">
        <v>52</v>
      </c>
      <c r="G79" s="15">
        <v>0</v>
      </c>
      <c r="H79" s="8" t="s">
        <v>52</v>
      </c>
      <c r="I79" s="15">
        <v>0</v>
      </c>
      <c r="J79" s="8" t="s">
        <v>52</v>
      </c>
      <c r="K79" s="15">
        <v>0</v>
      </c>
      <c r="L79" s="8" t="s">
        <v>52</v>
      </c>
      <c r="M79" s="15">
        <v>0</v>
      </c>
      <c r="N79" s="8" t="s">
        <v>52</v>
      </c>
      <c r="O79" s="15"/>
      <c r="P79" s="15"/>
      <c r="Q79" s="15">
        <v>0</v>
      </c>
      <c r="R79" s="15">
        <v>0</v>
      </c>
      <c r="S79" s="15">
        <v>0</v>
      </c>
      <c r="T79" s="15">
        <v>0</v>
      </c>
      <c r="U79" s="15"/>
      <c r="V79" s="15"/>
      <c r="W79" s="8" t="s">
        <v>1111</v>
      </c>
      <c r="X79" s="8" t="s">
        <v>52</v>
      </c>
      <c r="Y79" s="2" t="s">
        <v>1110</v>
      </c>
      <c r="Z79" s="2" t="s">
        <v>52</v>
      </c>
      <c r="AA79" s="16"/>
      <c r="AB79" s="2" t="s">
        <v>52</v>
      </c>
    </row>
    <row r="80" spans="1:28" ht="30" customHeight="1">
      <c r="A80" s="8" t="s">
        <v>325</v>
      </c>
      <c r="B80" s="8" t="s">
        <v>322</v>
      </c>
      <c r="C80" s="8" t="s">
        <v>323</v>
      </c>
      <c r="D80" s="14" t="s">
        <v>324</v>
      </c>
      <c r="E80" s="15">
        <v>0</v>
      </c>
      <c r="F80" s="8" t="s">
        <v>52</v>
      </c>
      <c r="G80" s="15">
        <v>0</v>
      </c>
      <c r="H80" s="8" t="s">
        <v>52</v>
      </c>
      <c r="I80" s="15">
        <v>0</v>
      </c>
      <c r="J80" s="8" t="s">
        <v>52</v>
      </c>
      <c r="K80" s="15">
        <v>0</v>
      </c>
      <c r="L80" s="8" t="s">
        <v>52</v>
      </c>
      <c r="M80" s="15">
        <v>0</v>
      </c>
      <c r="N80" s="8" t="s">
        <v>52</v>
      </c>
      <c r="O80" s="15"/>
      <c r="P80" s="15"/>
      <c r="Q80" s="15">
        <v>0</v>
      </c>
      <c r="R80" s="15">
        <v>0</v>
      </c>
      <c r="S80" s="15">
        <v>0</v>
      </c>
      <c r="T80" s="15">
        <v>0</v>
      </c>
      <c r="U80" s="15"/>
      <c r="V80" s="15"/>
      <c r="W80" s="8" t="s">
        <v>1112</v>
      </c>
      <c r="X80" s="8" t="s">
        <v>52</v>
      </c>
      <c r="Y80" s="2" t="s">
        <v>1110</v>
      </c>
      <c r="Z80" s="2" t="s">
        <v>52</v>
      </c>
      <c r="AA80" s="16"/>
      <c r="AB80" s="2" t="s">
        <v>52</v>
      </c>
    </row>
    <row r="81" spans="1:28" ht="30" customHeight="1">
      <c r="A81" s="8" t="s">
        <v>781</v>
      </c>
      <c r="B81" s="8" t="s">
        <v>780</v>
      </c>
      <c r="C81" s="8" t="s">
        <v>323</v>
      </c>
      <c r="D81" s="14" t="s">
        <v>324</v>
      </c>
      <c r="E81" s="15">
        <v>0</v>
      </c>
      <c r="F81" s="8" t="s">
        <v>52</v>
      </c>
      <c r="G81" s="15">
        <v>0</v>
      </c>
      <c r="H81" s="8" t="s">
        <v>52</v>
      </c>
      <c r="I81" s="15">
        <v>0</v>
      </c>
      <c r="J81" s="8" t="s">
        <v>52</v>
      </c>
      <c r="K81" s="15">
        <v>0</v>
      </c>
      <c r="L81" s="8" t="s">
        <v>52</v>
      </c>
      <c r="M81" s="15">
        <v>0</v>
      </c>
      <c r="N81" s="8" t="s">
        <v>52</v>
      </c>
      <c r="O81" s="15"/>
      <c r="P81" s="15"/>
      <c r="Q81" s="15">
        <v>0</v>
      </c>
      <c r="R81" s="15">
        <v>0</v>
      </c>
      <c r="S81" s="15">
        <v>0</v>
      </c>
      <c r="T81" s="15">
        <v>0</v>
      </c>
      <c r="U81" s="15"/>
      <c r="V81" s="15"/>
      <c r="W81" s="8" t="s">
        <v>1113</v>
      </c>
      <c r="X81" s="8" t="s">
        <v>52</v>
      </c>
      <c r="Y81" s="2" t="s">
        <v>1110</v>
      </c>
      <c r="Z81" s="2" t="s">
        <v>52</v>
      </c>
      <c r="AA81" s="16"/>
      <c r="AB81" s="2" t="s">
        <v>52</v>
      </c>
    </row>
    <row r="82" spans="1:28" ht="30" customHeight="1">
      <c r="A82" s="8" t="s">
        <v>885</v>
      </c>
      <c r="B82" s="8" t="s">
        <v>884</v>
      </c>
      <c r="C82" s="8" t="s">
        <v>323</v>
      </c>
      <c r="D82" s="14" t="s">
        <v>324</v>
      </c>
      <c r="E82" s="15">
        <v>0</v>
      </c>
      <c r="F82" s="8" t="s">
        <v>52</v>
      </c>
      <c r="G82" s="15">
        <v>0</v>
      </c>
      <c r="H82" s="8" t="s">
        <v>52</v>
      </c>
      <c r="I82" s="15">
        <v>0</v>
      </c>
      <c r="J82" s="8" t="s">
        <v>52</v>
      </c>
      <c r="K82" s="15">
        <v>0</v>
      </c>
      <c r="L82" s="8" t="s">
        <v>52</v>
      </c>
      <c r="M82" s="15">
        <v>0</v>
      </c>
      <c r="N82" s="8" t="s">
        <v>52</v>
      </c>
      <c r="O82" s="15"/>
      <c r="P82" s="15"/>
      <c r="Q82" s="15">
        <v>0</v>
      </c>
      <c r="R82" s="15">
        <v>0</v>
      </c>
      <c r="S82" s="15">
        <v>0</v>
      </c>
      <c r="T82" s="15">
        <v>0</v>
      </c>
      <c r="U82" s="15"/>
      <c r="V82" s="15"/>
      <c r="W82" s="8" t="s">
        <v>1114</v>
      </c>
      <c r="X82" s="8" t="s">
        <v>52</v>
      </c>
      <c r="Y82" s="2" t="s">
        <v>1110</v>
      </c>
      <c r="Z82" s="2" t="s">
        <v>52</v>
      </c>
      <c r="AA82" s="16"/>
      <c r="AB82" s="2" t="s">
        <v>52</v>
      </c>
    </row>
    <row r="83" spans="1:28" ht="30" customHeight="1">
      <c r="A83" s="8" t="s">
        <v>785</v>
      </c>
      <c r="B83" s="8" t="s">
        <v>784</v>
      </c>
      <c r="C83" s="8" t="s">
        <v>323</v>
      </c>
      <c r="D83" s="14" t="s">
        <v>324</v>
      </c>
      <c r="E83" s="15">
        <v>0</v>
      </c>
      <c r="F83" s="8" t="s">
        <v>52</v>
      </c>
      <c r="G83" s="15">
        <v>0</v>
      </c>
      <c r="H83" s="8" t="s">
        <v>52</v>
      </c>
      <c r="I83" s="15">
        <v>0</v>
      </c>
      <c r="J83" s="8" t="s">
        <v>52</v>
      </c>
      <c r="K83" s="15">
        <v>0</v>
      </c>
      <c r="L83" s="8" t="s">
        <v>52</v>
      </c>
      <c r="M83" s="15">
        <v>0</v>
      </c>
      <c r="N83" s="8" t="s">
        <v>52</v>
      </c>
      <c r="O83" s="15"/>
      <c r="P83" s="15"/>
      <c r="Q83" s="15">
        <v>0</v>
      </c>
      <c r="R83" s="15">
        <v>0</v>
      </c>
      <c r="S83" s="15">
        <v>0</v>
      </c>
      <c r="T83" s="15">
        <v>0</v>
      </c>
      <c r="U83" s="15"/>
      <c r="V83" s="15"/>
      <c r="W83" s="8" t="s">
        <v>1115</v>
      </c>
      <c r="X83" s="8" t="s">
        <v>52</v>
      </c>
      <c r="Y83" s="2" t="s">
        <v>1110</v>
      </c>
      <c r="Z83" s="2" t="s">
        <v>52</v>
      </c>
      <c r="AA83" s="16"/>
      <c r="AB83" s="2" t="s">
        <v>52</v>
      </c>
    </row>
    <row r="84" spans="1:28" ht="30" customHeight="1">
      <c r="A84" s="8" t="s">
        <v>695</v>
      </c>
      <c r="B84" s="8" t="s">
        <v>694</v>
      </c>
      <c r="C84" s="8" t="s">
        <v>323</v>
      </c>
      <c r="D84" s="14" t="s">
        <v>324</v>
      </c>
      <c r="E84" s="15">
        <v>0</v>
      </c>
      <c r="F84" s="8" t="s">
        <v>52</v>
      </c>
      <c r="G84" s="15">
        <v>0</v>
      </c>
      <c r="H84" s="8" t="s">
        <v>52</v>
      </c>
      <c r="I84" s="15">
        <v>0</v>
      </c>
      <c r="J84" s="8" t="s">
        <v>52</v>
      </c>
      <c r="K84" s="15">
        <v>0</v>
      </c>
      <c r="L84" s="8" t="s">
        <v>52</v>
      </c>
      <c r="M84" s="15">
        <v>0</v>
      </c>
      <c r="N84" s="8" t="s">
        <v>52</v>
      </c>
      <c r="O84" s="15"/>
      <c r="P84" s="15"/>
      <c r="Q84" s="15">
        <v>0</v>
      </c>
      <c r="R84" s="15">
        <v>0</v>
      </c>
      <c r="S84" s="15">
        <v>0</v>
      </c>
      <c r="T84" s="15">
        <v>0</v>
      </c>
      <c r="U84" s="15"/>
      <c r="V84" s="15"/>
      <c r="W84" s="8" t="s">
        <v>1116</v>
      </c>
      <c r="X84" s="8" t="s">
        <v>52</v>
      </c>
      <c r="Y84" s="2" t="s">
        <v>1110</v>
      </c>
      <c r="Z84" s="2" t="s">
        <v>52</v>
      </c>
      <c r="AA84" s="16"/>
      <c r="AB84" s="2" t="s">
        <v>52</v>
      </c>
    </row>
    <row r="85" spans="1:28" ht="30" customHeight="1">
      <c r="A85" s="8" t="s">
        <v>751</v>
      </c>
      <c r="B85" s="8" t="s">
        <v>750</v>
      </c>
      <c r="C85" s="8" t="s">
        <v>323</v>
      </c>
      <c r="D85" s="14" t="s">
        <v>324</v>
      </c>
      <c r="E85" s="15">
        <v>0</v>
      </c>
      <c r="F85" s="8" t="s">
        <v>52</v>
      </c>
      <c r="G85" s="15">
        <v>0</v>
      </c>
      <c r="H85" s="8" t="s">
        <v>52</v>
      </c>
      <c r="I85" s="15">
        <v>0</v>
      </c>
      <c r="J85" s="8" t="s">
        <v>52</v>
      </c>
      <c r="K85" s="15">
        <v>0</v>
      </c>
      <c r="L85" s="8" t="s">
        <v>52</v>
      </c>
      <c r="M85" s="15">
        <v>0</v>
      </c>
      <c r="N85" s="8" t="s">
        <v>52</v>
      </c>
      <c r="O85" s="15"/>
      <c r="P85" s="15"/>
      <c r="Q85" s="15">
        <v>0</v>
      </c>
      <c r="R85" s="15">
        <v>0</v>
      </c>
      <c r="S85" s="15">
        <v>0</v>
      </c>
      <c r="T85" s="15">
        <v>0</v>
      </c>
      <c r="U85" s="15"/>
      <c r="V85" s="15"/>
      <c r="W85" s="8" t="s">
        <v>1117</v>
      </c>
      <c r="X85" s="8" t="s">
        <v>52</v>
      </c>
      <c r="Y85" s="2" t="s">
        <v>1110</v>
      </c>
      <c r="Z85" s="2" t="s">
        <v>52</v>
      </c>
      <c r="AA85" s="16"/>
      <c r="AB85" s="2" t="s">
        <v>52</v>
      </c>
    </row>
    <row r="86" spans="1:28" ht="30" customHeight="1">
      <c r="A86" s="8" t="s">
        <v>627</v>
      </c>
      <c r="B86" s="8" t="s">
        <v>626</v>
      </c>
      <c r="C86" s="8" t="s">
        <v>323</v>
      </c>
      <c r="D86" s="14" t="s">
        <v>324</v>
      </c>
      <c r="E86" s="15">
        <v>0</v>
      </c>
      <c r="F86" s="8" t="s">
        <v>52</v>
      </c>
      <c r="G86" s="15">
        <v>0</v>
      </c>
      <c r="H86" s="8" t="s">
        <v>52</v>
      </c>
      <c r="I86" s="15">
        <v>0</v>
      </c>
      <c r="J86" s="8" t="s">
        <v>52</v>
      </c>
      <c r="K86" s="15">
        <v>0</v>
      </c>
      <c r="L86" s="8" t="s">
        <v>52</v>
      </c>
      <c r="M86" s="15">
        <v>0</v>
      </c>
      <c r="N86" s="8" t="s">
        <v>52</v>
      </c>
      <c r="O86" s="15"/>
      <c r="P86" s="15"/>
      <c r="Q86" s="15">
        <v>0</v>
      </c>
      <c r="R86" s="15">
        <v>0</v>
      </c>
      <c r="S86" s="15">
        <v>0</v>
      </c>
      <c r="T86" s="15">
        <v>0</v>
      </c>
      <c r="U86" s="15"/>
      <c r="V86" s="15"/>
      <c r="W86" s="8" t="s">
        <v>1118</v>
      </c>
      <c r="X86" s="8" t="s">
        <v>52</v>
      </c>
      <c r="Y86" s="2" t="s">
        <v>1110</v>
      </c>
      <c r="Z86" s="2" t="s">
        <v>52</v>
      </c>
      <c r="AA86" s="16"/>
      <c r="AB86" s="2" t="s">
        <v>52</v>
      </c>
    </row>
    <row r="87" spans="1:28" ht="30" customHeight="1">
      <c r="A87" s="8" t="s">
        <v>597</v>
      </c>
      <c r="B87" s="8" t="s">
        <v>596</v>
      </c>
      <c r="C87" s="8" t="s">
        <v>323</v>
      </c>
      <c r="D87" s="14" t="s">
        <v>324</v>
      </c>
      <c r="E87" s="15">
        <v>0</v>
      </c>
      <c r="F87" s="8" t="s">
        <v>52</v>
      </c>
      <c r="G87" s="15">
        <v>0</v>
      </c>
      <c r="H87" s="8" t="s">
        <v>52</v>
      </c>
      <c r="I87" s="15">
        <v>0</v>
      </c>
      <c r="J87" s="8" t="s">
        <v>52</v>
      </c>
      <c r="K87" s="15">
        <v>0</v>
      </c>
      <c r="L87" s="8" t="s">
        <v>52</v>
      </c>
      <c r="M87" s="15">
        <v>0</v>
      </c>
      <c r="N87" s="8" t="s">
        <v>52</v>
      </c>
      <c r="O87" s="15"/>
      <c r="P87" s="15"/>
      <c r="Q87" s="15">
        <v>0</v>
      </c>
      <c r="R87" s="15">
        <v>0</v>
      </c>
      <c r="S87" s="15">
        <v>0</v>
      </c>
      <c r="T87" s="15">
        <v>0</v>
      </c>
      <c r="U87" s="15"/>
      <c r="V87" s="15"/>
      <c r="W87" s="8" t="s">
        <v>1119</v>
      </c>
      <c r="X87" s="8" t="s">
        <v>52</v>
      </c>
      <c r="Y87" s="2" t="s">
        <v>1110</v>
      </c>
      <c r="Z87" s="2" t="s">
        <v>52</v>
      </c>
      <c r="AA87" s="16"/>
      <c r="AB87" s="2" t="s">
        <v>52</v>
      </c>
    </row>
    <row r="88" spans="1:28" ht="30" customHeight="1">
      <c r="A88" s="8" t="s">
        <v>804</v>
      </c>
      <c r="B88" s="8" t="s">
        <v>803</v>
      </c>
      <c r="C88" s="8" t="s">
        <v>323</v>
      </c>
      <c r="D88" s="14" t="s">
        <v>324</v>
      </c>
      <c r="E88" s="15">
        <v>0</v>
      </c>
      <c r="F88" s="8" t="s">
        <v>52</v>
      </c>
      <c r="G88" s="15">
        <v>0</v>
      </c>
      <c r="H88" s="8" t="s">
        <v>52</v>
      </c>
      <c r="I88" s="15">
        <v>0</v>
      </c>
      <c r="J88" s="8" t="s">
        <v>52</v>
      </c>
      <c r="K88" s="15">
        <v>0</v>
      </c>
      <c r="L88" s="8" t="s">
        <v>52</v>
      </c>
      <c r="M88" s="15">
        <v>0</v>
      </c>
      <c r="N88" s="8" t="s">
        <v>52</v>
      </c>
      <c r="O88" s="15"/>
      <c r="P88" s="15"/>
      <c r="Q88" s="15">
        <v>0</v>
      </c>
      <c r="R88" s="15">
        <v>0</v>
      </c>
      <c r="S88" s="15">
        <v>0</v>
      </c>
      <c r="T88" s="15">
        <v>0</v>
      </c>
      <c r="U88" s="15"/>
      <c r="V88" s="15"/>
      <c r="W88" s="8" t="s">
        <v>1120</v>
      </c>
      <c r="X88" s="8" t="s">
        <v>52</v>
      </c>
      <c r="Y88" s="2" t="s">
        <v>1110</v>
      </c>
      <c r="Z88" s="2" t="s">
        <v>52</v>
      </c>
      <c r="AA88" s="16"/>
      <c r="AB88" s="2" t="s">
        <v>52</v>
      </c>
    </row>
    <row r="89" spans="1:28" ht="30" customHeight="1">
      <c r="A89" s="8" t="s">
        <v>560</v>
      </c>
      <c r="B89" s="8" t="s">
        <v>559</v>
      </c>
      <c r="C89" s="8" t="s">
        <v>323</v>
      </c>
      <c r="D89" s="14" t="s">
        <v>324</v>
      </c>
      <c r="E89" s="15">
        <v>0</v>
      </c>
      <c r="F89" s="8" t="s">
        <v>52</v>
      </c>
      <c r="G89" s="15">
        <v>0</v>
      </c>
      <c r="H89" s="8" t="s">
        <v>52</v>
      </c>
      <c r="I89" s="15">
        <v>0</v>
      </c>
      <c r="J89" s="8" t="s">
        <v>52</v>
      </c>
      <c r="K89" s="15">
        <v>0</v>
      </c>
      <c r="L89" s="8" t="s">
        <v>52</v>
      </c>
      <c r="M89" s="15">
        <v>0</v>
      </c>
      <c r="N89" s="8" t="s">
        <v>52</v>
      </c>
      <c r="O89" s="15"/>
      <c r="P89" s="15"/>
      <c r="Q89" s="15">
        <v>0</v>
      </c>
      <c r="R89" s="15">
        <v>0</v>
      </c>
      <c r="S89" s="15">
        <v>0</v>
      </c>
      <c r="T89" s="15">
        <v>0</v>
      </c>
      <c r="U89" s="15"/>
      <c r="V89" s="15"/>
      <c r="W89" s="8" t="s">
        <v>1121</v>
      </c>
      <c r="X89" s="8" t="s">
        <v>52</v>
      </c>
      <c r="Y89" s="2" t="s">
        <v>1110</v>
      </c>
      <c r="Z89" s="2" t="s">
        <v>52</v>
      </c>
      <c r="AA89" s="16"/>
      <c r="AB89" s="2" t="s">
        <v>52</v>
      </c>
    </row>
    <row r="90" spans="1:28" ht="30" customHeight="1">
      <c r="A90" s="8" t="s">
        <v>448</v>
      </c>
      <c r="B90" s="8" t="s">
        <v>447</v>
      </c>
      <c r="C90" s="8" t="s">
        <v>323</v>
      </c>
      <c r="D90" s="14" t="s">
        <v>324</v>
      </c>
      <c r="E90" s="15">
        <v>0</v>
      </c>
      <c r="F90" s="8" t="s">
        <v>52</v>
      </c>
      <c r="G90" s="15">
        <v>0</v>
      </c>
      <c r="H90" s="8" t="s">
        <v>52</v>
      </c>
      <c r="I90" s="15">
        <v>0</v>
      </c>
      <c r="J90" s="8" t="s">
        <v>52</v>
      </c>
      <c r="K90" s="15">
        <v>0</v>
      </c>
      <c r="L90" s="8" t="s">
        <v>52</v>
      </c>
      <c r="M90" s="15">
        <v>0</v>
      </c>
      <c r="N90" s="8" t="s">
        <v>52</v>
      </c>
      <c r="O90" s="15"/>
      <c r="P90" s="15"/>
      <c r="Q90" s="15">
        <v>0</v>
      </c>
      <c r="R90" s="15">
        <v>0</v>
      </c>
      <c r="S90" s="15">
        <v>0</v>
      </c>
      <c r="T90" s="15">
        <v>0</v>
      </c>
      <c r="U90" s="15"/>
      <c r="V90" s="15"/>
      <c r="W90" s="8" t="s">
        <v>1122</v>
      </c>
      <c r="X90" s="8" t="s">
        <v>52</v>
      </c>
      <c r="Y90" s="2" t="s">
        <v>1110</v>
      </c>
      <c r="Z90" s="2" t="s">
        <v>52</v>
      </c>
      <c r="AA90" s="16"/>
      <c r="AB90" s="2" t="s">
        <v>52</v>
      </c>
    </row>
    <row r="91" spans="1:28" ht="30" customHeight="1">
      <c r="A91" s="8" t="s">
        <v>877</v>
      </c>
      <c r="B91" s="8" t="s">
        <v>876</v>
      </c>
      <c r="C91" s="8" t="s">
        <v>323</v>
      </c>
      <c r="D91" s="14" t="s">
        <v>324</v>
      </c>
      <c r="E91" s="15">
        <v>0</v>
      </c>
      <c r="F91" s="8" t="s">
        <v>52</v>
      </c>
      <c r="G91" s="15">
        <v>0</v>
      </c>
      <c r="H91" s="8" t="s">
        <v>52</v>
      </c>
      <c r="I91" s="15">
        <v>0</v>
      </c>
      <c r="J91" s="8" t="s">
        <v>52</v>
      </c>
      <c r="K91" s="15">
        <v>0</v>
      </c>
      <c r="L91" s="8" t="s">
        <v>52</v>
      </c>
      <c r="M91" s="15">
        <v>0</v>
      </c>
      <c r="N91" s="8" t="s">
        <v>52</v>
      </c>
      <c r="O91" s="15"/>
      <c r="P91" s="15"/>
      <c r="Q91" s="15">
        <v>0</v>
      </c>
      <c r="R91" s="15">
        <v>0</v>
      </c>
      <c r="S91" s="15">
        <v>0</v>
      </c>
      <c r="T91" s="15">
        <v>0</v>
      </c>
      <c r="U91" s="15"/>
      <c r="V91" s="15"/>
      <c r="W91" s="8" t="s">
        <v>1123</v>
      </c>
      <c r="X91" s="8" t="s">
        <v>52</v>
      </c>
      <c r="Y91" s="2" t="s">
        <v>1110</v>
      </c>
      <c r="Z91" s="2" t="s">
        <v>52</v>
      </c>
      <c r="AA91" s="16"/>
      <c r="AB91" s="2" t="s">
        <v>52</v>
      </c>
    </row>
    <row r="92" spans="1:28" ht="30" customHeight="1">
      <c r="A92" s="8" t="s">
        <v>689</v>
      </c>
      <c r="B92" s="8" t="s">
        <v>688</v>
      </c>
      <c r="C92" s="8" t="s">
        <v>323</v>
      </c>
      <c r="D92" s="14" t="s">
        <v>324</v>
      </c>
      <c r="E92" s="15">
        <v>0</v>
      </c>
      <c r="F92" s="8" t="s">
        <v>52</v>
      </c>
      <c r="G92" s="15">
        <v>0</v>
      </c>
      <c r="H92" s="8" t="s">
        <v>52</v>
      </c>
      <c r="I92" s="15">
        <v>0</v>
      </c>
      <c r="J92" s="8" t="s">
        <v>52</v>
      </c>
      <c r="K92" s="15">
        <v>0</v>
      </c>
      <c r="L92" s="8" t="s">
        <v>52</v>
      </c>
      <c r="M92" s="15">
        <v>0</v>
      </c>
      <c r="N92" s="8" t="s">
        <v>52</v>
      </c>
      <c r="O92" s="15"/>
      <c r="P92" s="15"/>
      <c r="Q92" s="15">
        <v>0</v>
      </c>
      <c r="R92" s="15">
        <v>0</v>
      </c>
      <c r="S92" s="15">
        <v>0</v>
      </c>
      <c r="T92" s="15">
        <v>0</v>
      </c>
      <c r="U92" s="15"/>
      <c r="V92" s="15"/>
      <c r="W92" s="8" t="s">
        <v>1124</v>
      </c>
      <c r="X92" s="8" t="s">
        <v>52</v>
      </c>
      <c r="Y92" s="2" t="s">
        <v>1110</v>
      </c>
      <c r="Z92" s="2" t="s">
        <v>52</v>
      </c>
      <c r="AA92" s="16"/>
      <c r="AB92" s="2" t="s">
        <v>52</v>
      </c>
    </row>
    <row r="93" spans="1:28" ht="30" customHeight="1">
      <c r="A93" s="8" t="s">
        <v>982</v>
      </c>
      <c r="B93" s="8" t="s">
        <v>980</v>
      </c>
      <c r="C93" s="8" t="s">
        <v>981</v>
      </c>
      <c r="D93" s="14" t="s">
        <v>324</v>
      </c>
      <c r="E93" s="15">
        <v>0</v>
      </c>
      <c r="F93" s="8" t="s">
        <v>52</v>
      </c>
      <c r="G93" s="15">
        <v>0</v>
      </c>
      <c r="H93" s="8" t="s">
        <v>52</v>
      </c>
      <c r="I93" s="15">
        <v>0</v>
      </c>
      <c r="J93" s="8" t="s">
        <v>52</v>
      </c>
      <c r="K93" s="15">
        <v>0</v>
      </c>
      <c r="L93" s="8" t="s">
        <v>52</v>
      </c>
      <c r="M93" s="15">
        <v>0</v>
      </c>
      <c r="N93" s="8" t="s">
        <v>52</v>
      </c>
      <c r="O93" s="15"/>
      <c r="P93" s="15"/>
      <c r="Q93" s="15">
        <v>0</v>
      </c>
      <c r="R93" s="15">
        <v>0</v>
      </c>
      <c r="S93" s="15">
        <v>0</v>
      </c>
      <c r="T93" s="15">
        <v>0</v>
      </c>
      <c r="U93" s="15"/>
      <c r="V93" s="15"/>
      <c r="W93" s="8" t="s">
        <v>1125</v>
      </c>
      <c r="X93" s="8" t="s">
        <v>52</v>
      </c>
      <c r="Y93" s="2" t="s">
        <v>1110</v>
      </c>
      <c r="Z93" s="2" t="s">
        <v>52</v>
      </c>
      <c r="AA93" s="16"/>
      <c r="AB93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1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1126</v>
      </c>
    </row>
    <row r="2" spans="1:7">
      <c r="A2" s="1" t="s">
        <v>1127</v>
      </c>
      <c r="B2" t="s">
        <v>677</v>
      </c>
      <c r="C2" s="1" t="s">
        <v>1128</v>
      </c>
    </row>
    <row r="3" spans="1:7">
      <c r="A3" s="1" t="s">
        <v>1129</v>
      </c>
      <c r="B3" t="s">
        <v>1130</v>
      </c>
    </row>
    <row r="4" spans="1:7">
      <c r="A4" s="1" t="s">
        <v>1131</v>
      </c>
      <c r="B4">
        <v>5</v>
      </c>
    </row>
    <row r="5" spans="1:7">
      <c r="A5" s="1" t="s">
        <v>1132</v>
      </c>
      <c r="B5">
        <v>5</v>
      </c>
    </row>
    <row r="6" spans="1:7">
      <c r="A6" s="1" t="s">
        <v>1133</v>
      </c>
      <c r="B6" t="s">
        <v>1134</v>
      </c>
    </row>
    <row r="7" spans="1:7">
      <c r="A7" s="1" t="s">
        <v>1135</v>
      </c>
      <c r="B7" t="s">
        <v>1102</v>
      </c>
      <c r="C7" t="s">
        <v>63</v>
      </c>
    </row>
    <row r="8" spans="1:7">
      <c r="A8" s="1" t="s">
        <v>1136</v>
      </c>
      <c r="B8" t="s">
        <v>1102</v>
      </c>
      <c r="C8">
        <v>2</v>
      </c>
    </row>
    <row r="9" spans="1:7">
      <c r="A9" s="1" t="s">
        <v>1137</v>
      </c>
      <c r="B9" t="s">
        <v>987</v>
      </c>
      <c r="C9" t="s">
        <v>989</v>
      </c>
      <c r="D9" t="s">
        <v>990</v>
      </c>
      <c r="E9" t="s">
        <v>991</v>
      </c>
      <c r="F9" t="s">
        <v>992</v>
      </c>
      <c r="G9" t="s">
        <v>1138</v>
      </c>
    </row>
    <row r="10" spans="1:7">
      <c r="A10" s="1" t="s">
        <v>1139</v>
      </c>
      <c r="B10">
        <v>1088</v>
      </c>
      <c r="C10">
        <v>0</v>
      </c>
      <c r="D10">
        <v>0</v>
      </c>
    </row>
    <row r="11" spans="1:7">
      <c r="A11" s="1" t="s">
        <v>1140</v>
      </c>
      <c r="B11" t="s">
        <v>1141</v>
      </c>
      <c r="C11">
        <v>4</v>
      </c>
    </row>
    <row r="12" spans="1:7">
      <c r="A12" s="1" t="s">
        <v>1142</v>
      </c>
      <c r="B12" t="s">
        <v>1141</v>
      </c>
      <c r="C12">
        <v>4</v>
      </c>
    </row>
    <row r="13" spans="1:7">
      <c r="A13" s="1" t="s">
        <v>1143</v>
      </c>
      <c r="B13" t="s">
        <v>1141</v>
      </c>
      <c r="C13">
        <v>3</v>
      </c>
    </row>
    <row r="14" spans="1:7">
      <c r="A14" s="1" t="s">
        <v>1144</v>
      </c>
      <c r="B14" t="s">
        <v>1102</v>
      </c>
      <c r="C14">
        <v>5</v>
      </c>
    </row>
    <row r="15" spans="1:7">
      <c r="A15" s="1" t="s">
        <v>1145</v>
      </c>
      <c r="B15" t="s">
        <v>677</v>
      </c>
      <c r="C15" t="s">
        <v>1146</v>
      </c>
      <c r="D15" t="s">
        <v>1146</v>
      </c>
      <c r="E15" t="s">
        <v>1146</v>
      </c>
      <c r="F15">
        <v>1</v>
      </c>
    </row>
    <row r="16" spans="1:7">
      <c r="A16" s="1" t="s">
        <v>1147</v>
      </c>
      <c r="B16">
        <v>1.1100000000000001</v>
      </c>
      <c r="C16">
        <v>1.1200000000000001</v>
      </c>
    </row>
    <row r="17" spans="1:13">
      <c r="A17" s="1" t="s">
        <v>1148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1149</v>
      </c>
      <c r="B18">
        <v>1.25</v>
      </c>
      <c r="C18">
        <v>1.071</v>
      </c>
    </row>
    <row r="19" spans="1:13">
      <c r="A19" s="1" t="s">
        <v>1150</v>
      </c>
    </row>
    <row r="20" spans="1:13">
      <c r="A20" s="1" t="s">
        <v>1151</v>
      </c>
      <c r="B20" s="1" t="s">
        <v>1102</v>
      </c>
      <c r="C20">
        <v>1</v>
      </c>
    </row>
    <row r="21" spans="1:13">
      <c r="A21" t="s">
        <v>984</v>
      </c>
      <c r="B21" t="s">
        <v>1152</v>
      </c>
      <c r="C21" t="s">
        <v>1153</v>
      </c>
    </row>
    <row r="22" spans="1:13">
      <c r="A22">
        <v>1</v>
      </c>
      <c r="B22" s="1" t="s">
        <v>1154</v>
      </c>
      <c r="C22" s="1" t="s">
        <v>1155</v>
      </c>
    </row>
    <row r="23" spans="1:13">
      <c r="A23">
        <v>2</v>
      </c>
      <c r="B23" s="1" t="s">
        <v>1156</v>
      </c>
      <c r="C23" s="1" t="s">
        <v>1157</v>
      </c>
    </row>
    <row r="24" spans="1:13">
      <c r="A24">
        <v>3</v>
      </c>
      <c r="B24" s="1" t="s">
        <v>1158</v>
      </c>
      <c r="C24" s="1" t="s">
        <v>1159</v>
      </c>
    </row>
    <row r="25" spans="1:13">
      <c r="A25">
        <v>4</v>
      </c>
      <c r="B25" s="1" t="s">
        <v>1160</v>
      </c>
      <c r="C25" s="1" t="s">
        <v>1161</v>
      </c>
    </row>
    <row r="26" spans="1:13">
      <c r="A26">
        <v>5</v>
      </c>
      <c r="B26" s="1" t="s">
        <v>1162</v>
      </c>
      <c r="C26" s="1" t="s">
        <v>52</v>
      </c>
    </row>
    <row r="27" spans="1:13">
      <c r="A27">
        <v>6</v>
      </c>
      <c r="B27" s="1" t="s">
        <v>1163</v>
      </c>
      <c r="C27" s="1" t="s">
        <v>52</v>
      </c>
    </row>
    <row r="28" spans="1:13">
      <c r="A28">
        <v>7</v>
      </c>
      <c r="B28" s="1" t="s">
        <v>1164</v>
      </c>
      <c r="C28" s="1" t="s">
        <v>52</v>
      </c>
    </row>
    <row r="29" spans="1:13">
      <c r="A29">
        <v>8</v>
      </c>
      <c r="B29" s="1" t="s">
        <v>1165</v>
      </c>
      <c r="C29" s="1" t="s">
        <v>52</v>
      </c>
    </row>
    <row r="30" spans="1:13">
      <c r="A30">
        <v>9</v>
      </c>
      <c r="B30" s="1" t="s">
        <v>1166</v>
      </c>
      <c r="C30" s="1" t="s">
        <v>52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11</vt:i4>
      </vt:variant>
    </vt:vector>
  </HeadingPairs>
  <TitlesOfParts>
    <vt:vector size="19" baseType="lpstr">
      <vt:lpstr>원가계산서(건축)</vt:lpstr>
      <vt:lpstr>공종별집계표</vt:lpstr>
      <vt:lpstr>공종별내역서</vt:lpstr>
      <vt:lpstr>일위대가</vt:lpstr>
      <vt:lpstr>일위대가목록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'원가계산서(건축)'!Print_Area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2021-05-10T05:14:47Z</dcterms:created>
  <dcterms:modified xsi:type="dcterms:W3CDTF">2021-06-14T01:33:09Z</dcterms:modified>
</cp:coreProperties>
</file>